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worksheets/sheet1.xml" ContentType="application/vnd.openxmlformats-officedocument.spreadsheetml.worksheet+xml"/>
  <Override PartName="/xl/chartsheets/sheet11.xml" ContentType="application/vnd.openxmlformats-officedocument.spreadsheetml.chartsheet+xml"/>
  <Override PartName="/xl/worksheets/sheet2.xml" ContentType="application/vnd.openxmlformats-officedocument.spreadsheetml.worksheet+xml"/>
  <Override PartName="/xl/chartsheets/sheet12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8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9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0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1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4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2db04fc43acfa45d/Documents/Oakland Township Sentinel/Library/"/>
    </mc:Choice>
  </mc:AlternateContent>
  <xr:revisionPtr revIDLastSave="765" documentId="11_0DF03792D5833C6DA8FC72C8F8E7FE2615E384A5" xr6:coauthVersionLast="47" xr6:coauthVersionMax="47" xr10:uidLastSave="{E255525A-4AD8-4706-86CB-D84B43756E8F}"/>
  <bookViews>
    <workbookView xWindow="-108" yWindow="-108" windowWidth="23256" windowHeight="12456" firstSheet="11" activeTab="15" xr2:uid="{00000000-000D-0000-FFFF-FFFF00000000}"/>
  </bookViews>
  <sheets>
    <sheet name="Chart4-Revenue" sheetId="10" r:id="rId1"/>
    <sheet name="Chart7 - Library Materials" sheetId="13" r:id="rId2"/>
    <sheet name="Chart10 - Capital Improvements" sheetId="16" r:id="rId3"/>
    <sheet name="Chart11 - Facilities" sheetId="17" r:id="rId4"/>
    <sheet name="Chart13- Rev minus exp" sheetId="19" r:id="rId5"/>
    <sheet name="Chart14 - Expenses" sheetId="20" r:id="rId6"/>
    <sheet name="Chart15 - Personnel" sheetId="21" r:id="rId7"/>
    <sheet name="Chart16 Fines and Fees" sheetId="22" r:id="rId8"/>
    <sheet name="Change in fund balance 04-17" sheetId="23" r:id="rId9"/>
    <sheet name="Contributions per resident" sheetId="26" r:id="rId10"/>
    <sheet name="Revenue- Expense" sheetId="1" r:id="rId11"/>
    <sheet name="Revenue minus Expenditures" sheetId="3" r:id="rId12"/>
    <sheet name="Sheet1" sheetId="27" r:id="rId13"/>
    <sheet name="End of Year Fund Balance - RHPL" sheetId="6" r:id="rId14"/>
    <sheet name="2017 and Average" sheetId="4" r:id="rId15"/>
    <sheet name="Taxes" sheetId="5" r:id="rId16"/>
  </sheets>
  <definedNames>
    <definedName name="_xlnm.Print_Area" localSheetId="10">'Revenue- Expense'!$1:$71</definedName>
    <definedName name="_xlnm.Print_Titles" localSheetId="10">'Revenue- Expense'!$A:$A,'Revenue- Expense'!$1:$2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5" l="1"/>
  <c r="E29" i="5"/>
  <c r="C29" i="5"/>
  <c r="D27" i="5"/>
  <c r="B26" i="5"/>
  <c r="F26" i="5" s="1"/>
  <c r="B25" i="5"/>
  <c r="F25" i="5" s="1"/>
  <c r="V92" i="1"/>
  <c r="S91" i="1"/>
  <c r="T91" i="1"/>
  <c r="M93" i="1"/>
  <c r="N93" i="1"/>
  <c r="O93" i="1"/>
  <c r="P93" i="1"/>
  <c r="Q93" i="1"/>
  <c r="R93" i="1"/>
  <c r="S93" i="1"/>
  <c r="T93" i="1"/>
  <c r="I93" i="1"/>
  <c r="J93" i="1"/>
  <c r="K93" i="1"/>
  <c r="L93" i="1"/>
  <c r="C93" i="1"/>
  <c r="D93" i="1"/>
  <c r="E93" i="1"/>
  <c r="F93" i="1"/>
  <c r="G93" i="1"/>
  <c r="I91" i="1"/>
  <c r="J91" i="1"/>
  <c r="K91" i="1"/>
  <c r="L91" i="1"/>
  <c r="M91" i="1"/>
  <c r="N91" i="1"/>
  <c r="O91" i="1"/>
  <c r="P91" i="1"/>
  <c r="Q91" i="1"/>
  <c r="C91" i="1"/>
  <c r="D91" i="1"/>
  <c r="E91" i="1"/>
  <c r="F91" i="1"/>
  <c r="G91" i="1"/>
  <c r="I92" i="1"/>
  <c r="J92" i="1"/>
  <c r="K92" i="1"/>
  <c r="L92" i="1"/>
  <c r="M92" i="1"/>
  <c r="N92" i="1"/>
  <c r="O92" i="1"/>
  <c r="P92" i="1"/>
  <c r="Q92" i="1"/>
  <c r="R92" i="1"/>
  <c r="S92" i="1"/>
  <c r="T92" i="1"/>
  <c r="U92" i="1"/>
  <c r="C92" i="1"/>
  <c r="D92" i="1"/>
  <c r="E92" i="1"/>
  <c r="F92" i="1"/>
  <c r="G92" i="1"/>
  <c r="B93" i="1"/>
  <c r="B92" i="1"/>
  <c r="B91" i="1"/>
  <c r="U93" i="1"/>
  <c r="U91" i="1"/>
  <c r="R91" i="1"/>
  <c r="H92" i="1"/>
  <c r="H93" i="1"/>
  <c r="H91" i="1"/>
  <c r="U64" i="1"/>
  <c r="U44" i="1"/>
  <c r="U33" i="1"/>
  <c r="U26" i="1"/>
  <c r="U19" i="1"/>
  <c r="Y61" i="1"/>
  <c r="Y58" i="1"/>
  <c r="C33" i="1"/>
  <c r="D33" i="1"/>
  <c r="E33" i="1"/>
  <c r="F33" i="1"/>
  <c r="G33" i="1"/>
  <c r="H33" i="1"/>
  <c r="I33" i="1"/>
  <c r="J33" i="1"/>
  <c r="K33" i="1"/>
  <c r="L33" i="1"/>
  <c r="M33" i="1"/>
  <c r="N33" i="1"/>
  <c r="O33" i="1"/>
  <c r="B33" i="1"/>
  <c r="C44" i="1"/>
  <c r="D44" i="1"/>
  <c r="E44" i="1"/>
  <c r="F44" i="1"/>
  <c r="G44" i="1"/>
  <c r="H44" i="1"/>
  <c r="I44" i="1"/>
  <c r="J44" i="1"/>
  <c r="K44" i="1"/>
  <c r="L44" i="1"/>
  <c r="M44" i="1"/>
  <c r="N44" i="1"/>
  <c r="O44" i="1"/>
  <c r="B44" i="1"/>
  <c r="C64" i="1"/>
  <c r="D64" i="1"/>
  <c r="E64" i="1"/>
  <c r="F64" i="1"/>
  <c r="G64" i="1"/>
  <c r="H64" i="1"/>
  <c r="I64" i="1"/>
  <c r="J64" i="1"/>
  <c r="K64" i="1"/>
  <c r="L64" i="1"/>
  <c r="M64" i="1"/>
  <c r="N64" i="1"/>
  <c r="O64" i="1"/>
  <c r="B64" i="1"/>
  <c r="Q64" i="1"/>
  <c r="R64" i="1"/>
  <c r="S64" i="1"/>
  <c r="T64" i="1"/>
  <c r="Q44" i="1"/>
  <c r="R44" i="1"/>
  <c r="S44" i="1"/>
  <c r="T44" i="1"/>
  <c r="R33" i="1"/>
  <c r="S33" i="1"/>
  <c r="T33" i="1"/>
  <c r="Q33" i="1"/>
  <c r="C26" i="1"/>
  <c r="D26" i="1"/>
  <c r="E26" i="1"/>
  <c r="F26" i="1"/>
  <c r="G26" i="1"/>
  <c r="H26" i="1"/>
  <c r="I26" i="1"/>
  <c r="J26" i="1"/>
  <c r="K26" i="1"/>
  <c r="L26" i="1"/>
  <c r="M26" i="1"/>
  <c r="N26" i="1"/>
  <c r="O26" i="1"/>
  <c r="B26" i="1"/>
  <c r="R26" i="1"/>
  <c r="S26" i="1"/>
  <c r="T26" i="1"/>
  <c r="Q26" i="1"/>
  <c r="Q19" i="1"/>
  <c r="P26" i="1"/>
  <c r="P33" i="1"/>
  <c r="P64" i="1"/>
  <c r="P44" i="1"/>
  <c r="P19" i="1"/>
  <c r="Y14" i="1"/>
  <c r="P109" i="1"/>
  <c r="T19" i="1"/>
  <c r="S19" i="1"/>
  <c r="R19" i="1"/>
  <c r="B5" i="5"/>
  <c r="J5" i="5" s="1"/>
  <c r="B4" i="5"/>
  <c r="J4" i="5" s="1"/>
  <c r="B29" i="5" l="1"/>
  <c r="D29" i="5"/>
  <c r="U66" i="1"/>
  <c r="U68" i="1"/>
  <c r="K66" i="1"/>
  <c r="B66" i="1"/>
  <c r="D66" i="1"/>
  <c r="O66" i="1"/>
  <c r="C66" i="1"/>
  <c r="L66" i="1"/>
  <c r="N66" i="1"/>
  <c r="M66" i="1"/>
  <c r="J66" i="1"/>
  <c r="S66" i="1"/>
  <c r="S69" i="1" s="1"/>
  <c r="H66" i="1"/>
  <c r="G66" i="1"/>
  <c r="P66" i="1"/>
  <c r="P69" i="1" s="1"/>
  <c r="Q66" i="1"/>
  <c r="Q69" i="1" s="1"/>
  <c r="T66" i="1"/>
  <c r="T69" i="1" s="1"/>
  <c r="F66" i="1"/>
  <c r="I66" i="1"/>
  <c r="R66" i="1"/>
  <c r="R68" i="1" s="1"/>
  <c r="E66" i="1"/>
  <c r="J109" i="1"/>
  <c r="J111" i="1" s="1"/>
  <c r="J113" i="1" s="1"/>
  <c r="M109" i="1"/>
  <c r="M111" i="1" s="1"/>
  <c r="M113" i="1" s="1"/>
  <c r="K109" i="1"/>
  <c r="K111" i="1" s="1"/>
  <c r="K113" i="1" s="1"/>
  <c r="L109" i="1"/>
  <c r="L111" i="1" s="1"/>
  <c r="L113" i="1" s="1"/>
  <c r="O109" i="1"/>
  <c r="O111" i="1" s="1"/>
  <c r="O113" i="1" s="1"/>
  <c r="N109" i="1"/>
  <c r="N111" i="1" s="1"/>
  <c r="N113" i="1" s="1"/>
  <c r="T68" i="1" l="1"/>
  <c r="S68" i="1"/>
  <c r="R69" i="1"/>
  <c r="P68" i="1"/>
  <c r="Q68" i="1"/>
  <c r="C21" i="1"/>
  <c r="D21" i="1" s="1"/>
  <c r="E21" i="1" s="1"/>
  <c r="F21" i="1" s="1"/>
  <c r="G21" i="1" s="1"/>
  <c r="H21" i="1" s="1"/>
  <c r="I21" i="1" s="1"/>
  <c r="J21" i="1" s="1"/>
  <c r="K21" i="1" s="1"/>
  <c r="L21" i="1" s="1"/>
  <c r="M21" i="1" s="1"/>
  <c r="N21" i="1" s="1"/>
  <c r="O21" i="1" s="1"/>
  <c r="C49" i="4" l="1"/>
  <c r="J6" i="5"/>
  <c r="E5" i="5"/>
  <c r="F5" i="5" s="1"/>
  <c r="E4" i="5"/>
  <c r="F4" i="5" s="1"/>
  <c r="G4" i="5" s="1"/>
  <c r="H4" i="5" s="1"/>
  <c r="B8" i="5"/>
  <c r="D6" i="5"/>
  <c r="E6" i="5" s="1"/>
  <c r="F6" i="5" s="1"/>
  <c r="I8" i="5"/>
  <c r="B47" i="4"/>
  <c r="B14" i="4"/>
  <c r="B48" i="4" s="1"/>
  <c r="B49" i="4" s="1"/>
  <c r="Y23" i="1"/>
  <c r="Z23" i="1" s="1"/>
  <c r="Y24" i="1"/>
  <c r="Z24" i="1" s="1"/>
  <c r="Y29" i="1"/>
  <c r="Z29" i="1" s="1"/>
  <c r="Y31" i="1"/>
  <c r="Z31" i="1" s="1"/>
  <c r="Y30" i="1"/>
  <c r="Z30" i="1" s="1"/>
  <c r="Y40" i="1"/>
  <c r="Z40" i="1" s="1"/>
  <c r="Y36" i="1"/>
  <c r="Z36" i="1" s="1"/>
  <c r="Y41" i="1"/>
  <c r="Z41" i="1" s="1"/>
  <c r="Y39" i="1"/>
  <c r="Z39" i="1" s="1"/>
  <c r="Y38" i="1"/>
  <c r="Z38" i="1" s="1"/>
  <c r="Y37" i="1"/>
  <c r="Z37" i="1" s="1"/>
  <c r="Y42" i="1"/>
  <c r="Z42" i="1" s="1"/>
  <c r="Y48" i="1"/>
  <c r="Y50" i="1"/>
  <c r="Z50" i="1" s="1"/>
  <c r="Z61" i="1"/>
  <c r="Y54" i="1"/>
  <c r="Z54" i="1" s="1"/>
  <c r="Y55" i="1"/>
  <c r="Z55" i="1" s="1"/>
  <c r="Y53" i="1"/>
  <c r="Z53" i="1" s="1"/>
  <c r="Y57" i="1"/>
  <c r="Z57" i="1" s="1"/>
  <c r="Y59" i="1"/>
  <c r="Z59" i="1" s="1"/>
  <c r="Y60" i="1"/>
  <c r="Z60" i="1" s="1"/>
  <c r="Y62" i="1"/>
  <c r="Z62" i="1" s="1"/>
  <c r="Z58" i="1"/>
  <c r="Y56" i="1"/>
  <c r="Z56" i="1" s="1"/>
  <c r="Y4" i="1"/>
  <c r="Z4" i="1" s="1"/>
  <c r="Y5" i="1"/>
  <c r="Z5" i="1" s="1"/>
  <c r="Z14" i="1"/>
  <c r="Y13" i="1"/>
  <c r="Z13" i="1" s="1"/>
  <c r="Y11" i="1"/>
  <c r="Z11" i="1" s="1"/>
  <c r="Y10" i="1"/>
  <c r="Z10" i="1" s="1"/>
  <c r="Y12" i="1"/>
  <c r="Z12" i="1" s="1"/>
  <c r="Y16" i="1"/>
  <c r="Z16" i="1" s="1"/>
  <c r="Y6" i="1"/>
  <c r="Z6" i="1" s="1"/>
  <c r="Y15" i="1"/>
  <c r="Z15" i="1" s="1"/>
  <c r="Y3" i="1"/>
  <c r="Z3" i="1" s="1"/>
  <c r="K5" i="5" l="1"/>
  <c r="L5" i="5" s="1"/>
  <c r="G5" i="5"/>
  <c r="H5" i="5" s="1"/>
  <c r="G6" i="5"/>
  <c r="H6" i="5" s="1"/>
  <c r="J8" i="5"/>
  <c r="K4" i="5"/>
  <c r="L4" i="5" s="1"/>
  <c r="K6" i="5"/>
  <c r="L6" i="5" s="1"/>
  <c r="F8" i="5"/>
  <c r="K8" i="5" s="1"/>
  <c r="L8" i="5" l="1"/>
  <c r="G8" i="5"/>
  <c r="H8" i="5" s="1"/>
  <c r="O70" i="1" l="1"/>
  <c r="O19" i="1"/>
  <c r="N70" i="1"/>
  <c r="N19" i="1"/>
  <c r="M70" i="1"/>
  <c r="M19" i="1"/>
  <c r="L70" i="1"/>
  <c r="L19" i="1"/>
  <c r="K70" i="1"/>
  <c r="K19" i="1"/>
  <c r="J70" i="1"/>
  <c r="J19" i="1"/>
  <c r="I70" i="1"/>
  <c r="I19" i="1"/>
  <c r="H70" i="1"/>
  <c r="H19" i="1"/>
  <c r="G70" i="1"/>
  <c r="G19" i="1"/>
  <c r="F70" i="1"/>
  <c r="F19" i="1"/>
  <c r="E19" i="1"/>
  <c r="D19" i="1"/>
  <c r="C70" i="1"/>
  <c r="C19" i="1"/>
  <c r="C2" i="1"/>
  <c r="D2" i="1" s="1"/>
  <c r="E2" i="1" s="1"/>
  <c r="F2" i="1" s="1"/>
  <c r="G2" i="1" s="1"/>
  <c r="H2" i="1" s="1"/>
  <c r="I2" i="1" s="1"/>
  <c r="J2" i="1" s="1"/>
  <c r="K2" i="1" s="1"/>
  <c r="L2" i="1" s="1"/>
  <c r="M2" i="1" s="1"/>
  <c r="N2" i="1" s="1"/>
  <c r="O2" i="1" s="1"/>
  <c r="B19" i="1"/>
  <c r="B68" i="1" s="1"/>
  <c r="E69" i="1" l="1"/>
  <c r="H69" i="1"/>
  <c r="L69" i="1"/>
  <c r="G69" i="1"/>
  <c r="K69" i="1"/>
  <c r="O69" i="1"/>
  <c r="D69" i="1"/>
  <c r="Y66" i="1"/>
  <c r="F69" i="1"/>
  <c r="J69" i="1"/>
  <c r="N69" i="1"/>
  <c r="Y19" i="1"/>
  <c r="Z19" i="1" s="1"/>
  <c r="C69" i="1"/>
  <c r="I69" i="1"/>
  <c r="M69" i="1"/>
  <c r="B69" i="1"/>
  <c r="O68" i="1"/>
  <c r="N68" i="1"/>
  <c r="L68" i="1"/>
  <c r="K68" i="1"/>
  <c r="J68" i="1"/>
  <c r="H68" i="1"/>
  <c r="G68" i="1"/>
  <c r="F68" i="1"/>
  <c r="D68" i="1"/>
  <c r="E68" i="1"/>
  <c r="I68" i="1"/>
  <c r="M68" i="1"/>
  <c r="C68" i="1"/>
  <c r="Y69" i="1" l="1"/>
  <c r="C71" i="1"/>
  <c r="Y68" i="1"/>
  <c r="Z68" i="1" s="1"/>
  <c r="Z66" i="1"/>
  <c r="Z48" i="1"/>
</calcChain>
</file>

<file path=xl/sharedStrings.xml><?xml version="1.0" encoding="utf-8"?>
<sst xmlns="http://schemas.openxmlformats.org/spreadsheetml/2006/main" count="201" uniqueCount="121">
  <si>
    <t>Library</t>
  </si>
  <si>
    <t>Property Taxes (Rochester Hills)</t>
  </si>
  <si>
    <t>Fines and Fees</t>
  </si>
  <si>
    <t>State Aid</t>
  </si>
  <si>
    <t>Gifts</t>
  </si>
  <si>
    <t>Investment Income</t>
  </si>
  <si>
    <t>Total Revenue</t>
  </si>
  <si>
    <t>Expenditures</t>
  </si>
  <si>
    <t>Revenue</t>
  </si>
  <si>
    <t>Personnel</t>
  </si>
  <si>
    <t>Library Materials</t>
  </si>
  <si>
    <t>Facilities &amp; Equipment</t>
  </si>
  <si>
    <t>Professional and Contractual Services</t>
  </si>
  <si>
    <t>Library Programs</t>
  </si>
  <si>
    <t>Other Operating Expenditures</t>
  </si>
  <si>
    <t>Total Expenditures</t>
  </si>
  <si>
    <t>Revenue minus expenditures</t>
  </si>
  <si>
    <t>Fund balance - beginning of year</t>
  </si>
  <si>
    <t>Service Contracts (Oak. Twp., Rochester)</t>
  </si>
  <si>
    <t>https://treas-secure.state.mi.us/LAFDocSearch/</t>
  </si>
  <si>
    <t>Data source:</t>
  </si>
  <si>
    <t>Miscellaneous</t>
  </si>
  <si>
    <t>Grants</t>
  </si>
  <si>
    <t>Fund balance - end of year</t>
  </si>
  <si>
    <t>Penal Fines</t>
  </si>
  <si>
    <t>Intergovernmental Revenue - county</t>
  </si>
  <si>
    <t>Oakland Township</t>
  </si>
  <si>
    <t>Rochester</t>
  </si>
  <si>
    <t>Books</t>
  </si>
  <si>
    <t>Audiovisual</t>
  </si>
  <si>
    <t>Equipment and capital improvements</t>
  </si>
  <si>
    <t>Utilities</t>
  </si>
  <si>
    <t>Insurance</t>
  </si>
  <si>
    <t>Promotion and printing</t>
  </si>
  <si>
    <t>Staff development</t>
  </si>
  <si>
    <t>Supplies</t>
  </si>
  <si>
    <t>Mileage</t>
  </si>
  <si>
    <t>Computer Software</t>
  </si>
  <si>
    <t>Payroll</t>
  </si>
  <si>
    <t>Employee benefits</t>
  </si>
  <si>
    <t>Print subscriptions and electronic materials</t>
  </si>
  <si>
    <t>Equipment Maintenance</t>
  </si>
  <si>
    <t>Total Maintenance</t>
  </si>
  <si>
    <t>Facilities Maintenance</t>
  </si>
  <si>
    <t>Bookmobile Operation</t>
  </si>
  <si>
    <t>Gift and Grant Expense</t>
  </si>
  <si>
    <t>Telephone &amp; Internet</t>
  </si>
  <si>
    <t>Postage</t>
  </si>
  <si>
    <t>Property tax refunds</t>
  </si>
  <si>
    <t>Oakland Talking Book Service</t>
  </si>
  <si>
    <t>401a  contribution rate</t>
  </si>
  <si>
    <t>Bookmobile</t>
  </si>
  <si>
    <t>New wing (approx.)</t>
  </si>
  <si>
    <t>Millage Rates</t>
  </si>
  <si>
    <t>Rochester Hills</t>
  </si>
  <si>
    <t>Average 2005-2017</t>
  </si>
  <si>
    <t>Municipality</t>
  </si>
  <si>
    <t>Total</t>
  </si>
  <si>
    <t>$/ resident - 2017</t>
  </si>
  <si>
    <t>Proposed $/ Resident</t>
  </si>
  <si>
    <t>% Increase</t>
  </si>
  <si>
    <t>Revenue minus expenditures as % of Expenditures</t>
  </si>
  <si>
    <t>Expenses as % of revenue</t>
  </si>
  <si>
    <t>Tax Increase</t>
  </si>
  <si>
    <t>Total 2005-2017</t>
  </si>
  <si>
    <t>Oakland Township - Service Contract</t>
  </si>
  <si>
    <t>Rochester - Service Contract</t>
  </si>
  <si>
    <t>Note: 2006 beginning of year fund balance restated $160,753 higher than end of 2005.</t>
  </si>
  <si>
    <t>Capital Assets</t>
  </si>
  <si>
    <t>Land</t>
  </si>
  <si>
    <t>Building and Improvements</t>
  </si>
  <si>
    <t>Furniture and Fixtures</t>
  </si>
  <si>
    <t>Library Equipment</t>
  </si>
  <si>
    <t>Net Capital assets being depreciated</t>
  </si>
  <si>
    <t>Total Capital Assets</t>
  </si>
  <si>
    <t>Accumulated Depreciation</t>
  </si>
  <si>
    <t>Construction in Progress</t>
  </si>
  <si>
    <t>https://treas-secure.state.mi.us/LAFDocSearch/tl41R01.aspx?&amp;lu_id=3869&amp;doc_yr=2018&amp;doc_code=AUD</t>
  </si>
  <si>
    <t>SEMCOG</t>
  </si>
  <si>
    <t>Tax Base 2018 (2)</t>
  </si>
  <si>
    <t>Projected 2018 Library Tax Revenue</t>
  </si>
  <si>
    <t>2018 Millage  Rate (1)(3)</t>
  </si>
  <si>
    <t>Proposed Rate (+0.31)</t>
  </si>
  <si>
    <t>Proposed  Future Library Tax Revenue</t>
  </si>
  <si>
    <t>% Increase per resident</t>
  </si>
  <si>
    <t>(Calculated from contribution and tax base)</t>
  </si>
  <si>
    <t>Rochester Hills Public Library - Projected Tax Revenue for 2018 and with added 0.31 mil Levy</t>
  </si>
  <si>
    <t>(3) Rochester - 2018 audited financial  report on line p. 55</t>
  </si>
  <si>
    <t>Oakland Twp.</t>
  </si>
  <si>
    <t>https://secure.munetrix.com/Michigan/Municipalities/01-SEMCOG/Oakland-County/Township/Oakland-Township</t>
  </si>
  <si>
    <t>Population Estimate(2)</t>
  </si>
  <si>
    <t>https://secure.munetrix.com/sections/charts/chmillages.php?MunID=1055</t>
  </si>
  <si>
    <t>https://secure.munetrix.com/Michigan/Municipalities/01-SEMCOG/Oakland-County/City/Rochester-Hills</t>
  </si>
  <si>
    <t>(2) Tax Base &amp; Pop.</t>
  </si>
  <si>
    <t>https://secure.munetrix.com/Michigan/Municipalities/01-SEMCOG/Oakland-County/City/Rochester</t>
  </si>
  <si>
    <t xml:space="preserve">(1) Millage </t>
  </si>
  <si>
    <t>https://secure.munetrix.com/sections/charts/chmillages.php?MunID=74</t>
  </si>
  <si>
    <t>See (3) below</t>
  </si>
  <si>
    <t>Miscellaneous and Grants</t>
  </si>
  <si>
    <t xml:space="preserve"> Voice and Data Services (Telephone &amp; Internet)</t>
  </si>
  <si>
    <t>Promotion and printing (underwritten by FRHPL)</t>
  </si>
  <si>
    <t>Staff memberships and development (underwritten by FRHPL)</t>
  </si>
  <si>
    <t>Designated Gifts - General</t>
  </si>
  <si>
    <t>Designated Gifts - Friends of RHPL</t>
  </si>
  <si>
    <t>Undesignated Gifts</t>
  </si>
  <si>
    <t>Library Fines and Fees</t>
  </si>
  <si>
    <t>Salaries and Wages</t>
  </si>
  <si>
    <t>Oakland County (Penal Fines)</t>
  </si>
  <si>
    <t>Total Facilities and Equipment</t>
  </si>
  <si>
    <t>Total Other Operating Expenditures</t>
  </si>
  <si>
    <t>Total Library Materials</t>
  </si>
  <si>
    <t>Total Personnel</t>
  </si>
  <si>
    <t xml:space="preserve">Bookmobile </t>
  </si>
  <si>
    <t>Capital outlay</t>
  </si>
  <si>
    <t>Population</t>
  </si>
  <si>
    <t>Contribution per resident</t>
  </si>
  <si>
    <t>Dollars per resident contributed to RHPL</t>
  </si>
  <si>
    <t>Oakland charter Township, Michigan Population by Year - 2024 Update | Neilsberg</t>
  </si>
  <si>
    <t>Total Tax Revenue</t>
  </si>
  <si>
    <t>Hypothetical  District Library</t>
  </si>
  <si>
    <t>2018 case as it was in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</si>
</sst>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.0000_);_(* \(#,##0.0000\);_(* &quot;-&quot;??_);_(@_)"/>
    <numFmt numFmtId="166" formatCode="0.0000"/>
    <numFmt numFmtId="167" formatCode="_(* #,##0_);_(* \(#,##0\);_(* &quot;-&quot;??_);_(@_)"/>
    <numFmt numFmtId="168" formatCode="0.0%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9">
    <xf numFmtId="0" fontId="0" fillId="0" borderId="0" xfId="0"/>
    <xf numFmtId="164" fontId="0" fillId="0" borderId="0" xfId="1" applyNumberFormat="1" applyFon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2"/>
    <xf numFmtId="164" fontId="0" fillId="0" borderId="0" xfId="0" applyNumberFormat="1"/>
    <xf numFmtId="0" fontId="4" fillId="0" borderId="0" xfId="0" applyFont="1"/>
    <xf numFmtId="0" fontId="0" fillId="0" borderId="0" xfId="0" applyAlignment="1">
      <alignment horizontal="right"/>
    </xf>
    <xf numFmtId="164" fontId="5" fillId="0" borderId="0" xfId="1" applyNumberFormat="1" applyFont="1"/>
    <xf numFmtId="9" fontId="0" fillId="0" borderId="0" xfId="4" applyFont="1"/>
    <xf numFmtId="0" fontId="6" fillId="0" borderId="0" xfId="0" applyFont="1"/>
    <xf numFmtId="165" fontId="0" fillId="0" borderId="0" xfId="3" applyNumberFormat="1" applyFont="1"/>
    <xf numFmtId="166" fontId="0" fillId="0" borderId="0" xfId="0" applyNumberFormat="1"/>
    <xf numFmtId="0" fontId="0" fillId="0" borderId="0" xfId="0" applyAlignment="1">
      <alignment horizontal="center" vertical="center" wrapText="1"/>
    </xf>
    <xf numFmtId="0" fontId="7" fillId="0" borderId="0" xfId="0" applyFont="1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wrapText="1"/>
    </xf>
    <xf numFmtId="168" fontId="0" fillId="0" borderId="0" xfId="4" applyNumberFormat="1" applyFont="1"/>
    <xf numFmtId="164" fontId="8" fillId="0" borderId="0" xfId="1" applyNumberFormat="1" applyFont="1"/>
    <xf numFmtId="164" fontId="4" fillId="0" borderId="0" xfId="1" applyNumberFormat="1" applyFont="1"/>
    <xf numFmtId="0" fontId="0" fillId="0" borderId="0" xfId="0" applyAlignment="1">
      <alignment wrapText="1"/>
    </xf>
    <xf numFmtId="164" fontId="5" fillId="0" borderId="0" xfId="0" applyNumberFormat="1" applyFont="1"/>
    <xf numFmtId="164" fontId="4" fillId="0" borderId="0" xfId="0" applyNumberFormat="1" applyFont="1"/>
    <xf numFmtId="164" fontId="1" fillId="0" borderId="0" xfId="1" applyNumberFormat="1" applyFont="1"/>
    <xf numFmtId="0" fontId="6" fillId="0" borderId="0" xfId="0" applyFont="1" applyAlignment="1">
      <alignment vertical="center"/>
    </xf>
    <xf numFmtId="164" fontId="0" fillId="0" borderId="0" xfId="1" applyNumberFormat="1" applyFont="1" applyAlignment="1">
      <alignment vertical="center"/>
    </xf>
    <xf numFmtId="164" fontId="0" fillId="0" borderId="0" xfId="0" applyNumberFormat="1" applyAlignment="1">
      <alignment vertical="center"/>
    </xf>
    <xf numFmtId="164" fontId="5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6" fontId="0" fillId="0" borderId="0" xfId="0" applyNumberFormat="1"/>
    <xf numFmtId="6" fontId="0" fillId="0" borderId="0" xfId="1" applyNumberFormat="1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/>
    <xf numFmtId="164" fontId="0" fillId="0" borderId="1" xfId="1" applyNumberFormat="1" applyFont="1" applyBorder="1"/>
    <xf numFmtId="166" fontId="0" fillId="0" borderId="1" xfId="0" applyNumberFormat="1" applyBorder="1"/>
    <xf numFmtId="164" fontId="0" fillId="0" borderId="1" xfId="0" applyNumberFormat="1" applyBorder="1"/>
    <xf numFmtId="9" fontId="0" fillId="0" borderId="1" xfId="4" applyFont="1" applyBorder="1"/>
    <xf numFmtId="167" fontId="0" fillId="0" borderId="1" xfId="3" applyNumberFormat="1" applyFont="1" applyBorder="1"/>
    <xf numFmtId="167" fontId="0" fillId="0" borderId="1" xfId="0" applyNumberFormat="1" applyBorder="1"/>
    <xf numFmtId="0" fontId="0" fillId="0" borderId="1" xfId="0" quotePrefix="1" applyBorder="1"/>
    <xf numFmtId="0" fontId="0" fillId="0" borderId="2" xfId="0" quotePrefix="1" applyBorder="1"/>
    <xf numFmtId="0" fontId="3" fillId="0" borderId="1" xfId="2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1" fillId="0" borderId="0" xfId="0" applyFont="1" applyAlignment="1">
      <alignment horizontal="right"/>
    </xf>
    <xf numFmtId="164" fontId="11" fillId="0" borderId="0" xfId="1" applyNumberFormat="1" applyFont="1"/>
    <xf numFmtId="0" fontId="2" fillId="0" borderId="0" xfId="0" applyFont="1" applyAlignment="1">
      <alignment horizontal="left"/>
    </xf>
    <xf numFmtId="164" fontId="10" fillId="0" borderId="0" xfId="1" applyNumberFormat="1" applyFont="1"/>
    <xf numFmtId="0" fontId="4" fillId="0" borderId="0" xfId="0" applyFont="1" applyAlignment="1">
      <alignment horizontal="left"/>
    </xf>
    <xf numFmtId="0" fontId="12" fillId="0" borderId="0" xfId="0" applyFont="1"/>
    <xf numFmtId="3" fontId="0" fillId="0" borderId="0" xfId="1" applyNumberFormat="1" applyFont="1"/>
    <xf numFmtId="3" fontId="0" fillId="0" borderId="0" xfId="0" applyNumberFormat="1"/>
    <xf numFmtId="3" fontId="11" fillId="0" borderId="0" xfId="2" applyNumberFormat="1" applyFont="1"/>
    <xf numFmtId="0" fontId="11" fillId="0" borderId="0" xfId="2" applyFont="1"/>
    <xf numFmtId="44" fontId="0" fillId="0" borderId="0" xfId="1" applyFont="1"/>
    <xf numFmtId="164" fontId="0" fillId="0" borderId="0" xfId="0" applyNumberFormat="1" applyAlignment="1">
      <alignment vertical="center" wrapText="1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3" fillId="0" borderId="3" xfId="2" applyBorder="1" applyAlignment="1">
      <alignment horizontal="left" wrapText="1"/>
    </xf>
    <xf numFmtId="0" fontId="3" fillId="0" borderId="4" xfId="2" applyBorder="1" applyAlignment="1">
      <alignment horizontal="left" wrapText="1"/>
    </xf>
    <xf numFmtId="0" fontId="3" fillId="0" borderId="5" xfId="2" applyBorder="1" applyAlignment="1">
      <alignment horizontal="left" wrapText="1"/>
    </xf>
    <xf numFmtId="0" fontId="0" fillId="0" borderId="0" xfId="0" applyBorder="1"/>
    <xf numFmtId="0" fontId="4" fillId="2" borderId="1" xfId="0" applyFont="1" applyFill="1" applyBorder="1" applyAlignment="1">
      <alignment horizontal="center" vertical="center" wrapText="1"/>
    </xf>
    <xf numFmtId="164" fontId="0" fillId="2" borderId="1" xfId="1" applyNumberFormat="1" applyFont="1" applyFill="1" applyBorder="1"/>
    <xf numFmtId="164" fontId="0" fillId="0" borderId="1" xfId="1" applyNumberFormat="1" applyFont="1" applyFill="1" applyBorder="1"/>
    <xf numFmtId="0" fontId="0" fillId="0" borderId="1" xfId="0" applyFill="1" applyBorder="1"/>
  </cellXfs>
  <cellStyles count="5">
    <cellStyle name="Comma" xfId="3" builtinId="3"/>
    <cellStyle name="Currency" xfId="1" builtinId="4"/>
    <cellStyle name="Hyperlink" xfId="2" builtinId="8"/>
    <cellStyle name="Normal" xfId="0" builtinId="0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8.xml"/><Relationship Id="rId13" Type="http://schemas.openxmlformats.org/officeDocument/2006/relationships/worksheet" Target="worksheets/sheet2.xml"/><Relationship Id="rId18" Type="http://schemas.openxmlformats.org/officeDocument/2006/relationships/styles" Target="styles.xml"/><Relationship Id="rId3" Type="http://schemas.openxmlformats.org/officeDocument/2006/relationships/chartsheet" Target="chartsheets/sheet3.xml"/><Relationship Id="rId21" Type="http://schemas.openxmlformats.org/officeDocument/2006/relationships/calcChain" Target="calcChain.xml"/><Relationship Id="rId7" Type="http://schemas.openxmlformats.org/officeDocument/2006/relationships/chartsheet" Target="chartsheets/sheet7.xml"/><Relationship Id="rId12" Type="http://schemas.openxmlformats.org/officeDocument/2006/relationships/chartsheet" Target="chartsheets/sheet11.xml"/><Relationship Id="rId17" Type="http://schemas.openxmlformats.org/officeDocument/2006/relationships/theme" Target="theme/theme1.xml"/><Relationship Id="rId2" Type="http://schemas.openxmlformats.org/officeDocument/2006/relationships/chartsheet" Target="chartsheets/sheet2.xml"/><Relationship Id="rId16" Type="http://schemas.openxmlformats.org/officeDocument/2006/relationships/worksheet" Target="worksheets/sheet4.xml"/><Relationship Id="rId20" Type="http://schemas.microsoft.com/office/2017/10/relationships/person" Target="persons/person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15" Type="http://schemas.openxmlformats.org/officeDocument/2006/relationships/worksheet" Target="worksheets/sheet3.xml"/><Relationship Id="rId10" Type="http://schemas.openxmlformats.org/officeDocument/2006/relationships/chartsheet" Target="chartsheets/sheet10.xml"/><Relationship Id="rId19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chartsheet" Target="chartsheets/sheet9.xml"/><Relationship Id="rId14" Type="http://schemas.openxmlformats.org/officeDocument/2006/relationships/chartsheet" Target="chartsheets/sheet1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1"/>
              <a:t>Rochester</a:t>
            </a:r>
            <a:r>
              <a:rPr lang="en-US" sz="2000" b="1" baseline="0"/>
              <a:t> Hills Public Library Revenue 2006-2023</a:t>
            </a:r>
            <a:endParaRPr lang="en-US" sz="20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'Revenue- Expense'!$A$19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numRef>
              <c:f>'Revenue- Expense'!$D$2:$U$2</c:f>
              <c:numCache>
                <c:formatCode>General</c:formatCode>
                <c:ptCount val="18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  <c:pt idx="17">
                  <c:v>2023</c:v>
                </c:pt>
              </c:numCache>
            </c:numRef>
          </c:cat>
          <c:val>
            <c:numRef>
              <c:f>'Revenue- Expense'!$D$19:$U$19</c:f>
              <c:numCache>
                <c:formatCode>_("$"* #,##0_);_("$"* \(#,##0\);_("$"* "-"??_);_(@_)</c:formatCode>
                <c:ptCount val="18"/>
                <c:pt idx="0">
                  <c:v>4601439</c:v>
                </c:pt>
                <c:pt idx="1">
                  <c:v>4955389</c:v>
                </c:pt>
                <c:pt idx="2">
                  <c:v>4840556</c:v>
                </c:pt>
                <c:pt idx="3">
                  <c:v>4907321</c:v>
                </c:pt>
                <c:pt idx="4">
                  <c:v>4679063</c:v>
                </c:pt>
                <c:pt idx="5">
                  <c:v>4181550</c:v>
                </c:pt>
                <c:pt idx="6">
                  <c:v>4311465</c:v>
                </c:pt>
                <c:pt idx="7">
                  <c:v>4322045</c:v>
                </c:pt>
                <c:pt idx="8">
                  <c:v>4279962</c:v>
                </c:pt>
                <c:pt idx="9">
                  <c:v>4282385</c:v>
                </c:pt>
                <c:pt idx="10">
                  <c:v>4433338</c:v>
                </c:pt>
                <c:pt idx="11">
                  <c:v>4553449</c:v>
                </c:pt>
                <c:pt idx="12">
                  <c:v>4574314</c:v>
                </c:pt>
                <c:pt idx="13">
                  <c:v>4829638</c:v>
                </c:pt>
                <c:pt idx="14">
                  <c:v>5034364</c:v>
                </c:pt>
                <c:pt idx="15">
                  <c:v>4934366</c:v>
                </c:pt>
                <c:pt idx="16">
                  <c:v>5144670</c:v>
                </c:pt>
                <c:pt idx="17">
                  <c:v>5505852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4C-464E-B3CA-5B5DC5FC3D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564640"/>
        <c:axId val="347565032"/>
      </c:areaChart>
      <c:catAx>
        <c:axId val="347564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7565032"/>
        <c:crosses val="autoZero"/>
        <c:auto val="1"/>
        <c:lblAlgn val="ctr"/>
        <c:lblOffset val="100"/>
        <c:noMultiLvlLbl val="0"/>
      </c:catAx>
      <c:valAx>
        <c:axId val="347565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75646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7026558817424114"/>
          <c:y val="0.6044675545550543"/>
          <c:w val="0.65946870813671266"/>
          <c:h val="0.27445964510098458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Rochester Hills Public Library - Expenses - Library Materials (Books, Subscriptions &amp; Electronic Materials,  Audiovisual)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'Revenue- Expense'!$A$29</c:f>
              <c:strCache>
                <c:ptCount val="1"/>
                <c:pt idx="0">
                  <c:v>Books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Expense'!$B$29:$O$29</c:f>
              <c:numCache>
                <c:formatCode>_("$"* #,##0_);_("$"* \(#,##0\);_("$"* "-"??_);_(@_)</c:formatCode>
                <c:ptCount val="14"/>
                <c:pt idx="0">
                  <c:v>405247</c:v>
                </c:pt>
                <c:pt idx="1">
                  <c:v>440618</c:v>
                </c:pt>
                <c:pt idx="2">
                  <c:v>453529</c:v>
                </c:pt>
                <c:pt idx="3">
                  <c:v>434425</c:v>
                </c:pt>
                <c:pt idx="4">
                  <c:v>392096</c:v>
                </c:pt>
                <c:pt idx="5">
                  <c:v>371211</c:v>
                </c:pt>
                <c:pt idx="6">
                  <c:v>346296</c:v>
                </c:pt>
                <c:pt idx="7">
                  <c:v>356284</c:v>
                </c:pt>
                <c:pt idx="8">
                  <c:v>333487</c:v>
                </c:pt>
                <c:pt idx="9">
                  <c:v>324682</c:v>
                </c:pt>
                <c:pt idx="10">
                  <c:v>332216</c:v>
                </c:pt>
                <c:pt idx="11">
                  <c:v>379899</c:v>
                </c:pt>
                <c:pt idx="12">
                  <c:v>356063</c:v>
                </c:pt>
                <c:pt idx="13">
                  <c:v>351649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BA-45D8-BF5E-D06E8DC0DBC6}"/>
            </c:ext>
          </c:extLst>
        </c:ser>
        <c:ser>
          <c:idx val="1"/>
          <c:order val="1"/>
          <c:tx>
            <c:strRef>
              <c:f>'Revenue- Expense'!$A$30</c:f>
              <c:strCache>
                <c:ptCount val="1"/>
                <c:pt idx="0">
                  <c:v>Audiovisual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Expense'!$B$30:$O$30</c:f>
              <c:numCache>
                <c:formatCode>_("$"* #,##0_);_("$"* \(#,##0\);_("$"* "-"??_);_(@_)</c:formatCode>
                <c:ptCount val="14"/>
                <c:pt idx="0">
                  <c:v>101251</c:v>
                </c:pt>
                <c:pt idx="1">
                  <c:v>111137</c:v>
                </c:pt>
                <c:pt idx="2">
                  <c:v>135959</c:v>
                </c:pt>
                <c:pt idx="3">
                  <c:v>149827</c:v>
                </c:pt>
                <c:pt idx="4">
                  <c:v>167484</c:v>
                </c:pt>
                <c:pt idx="5">
                  <c:v>202659</c:v>
                </c:pt>
                <c:pt idx="6">
                  <c:v>231741</c:v>
                </c:pt>
                <c:pt idx="7">
                  <c:v>205559</c:v>
                </c:pt>
                <c:pt idx="8">
                  <c:v>165913</c:v>
                </c:pt>
                <c:pt idx="9">
                  <c:v>165900</c:v>
                </c:pt>
                <c:pt idx="10">
                  <c:v>169096</c:v>
                </c:pt>
                <c:pt idx="11">
                  <c:v>153889</c:v>
                </c:pt>
                <c:pt idx="12">
                  <c:v>157483</c:v>
                </c:pt>
                <c:pt idx="13">
                  <c:v>151337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BA-45D8-BF5E-D06E8DC0DBC6}"/>
            </c:ext>
          </c:extLst>
        </c:ser>
        <c:ser>
          <c:idx val="2"/>
          <c:order val="2"/>
          <c:tx>
            <c:strRef>
              <c:f>'Revenue- Expense'!$A$31</c:f>
              <c:strCache>
                <c:ptCount val="1"/>
                <c:pt idx="0">
                  <c:v>Print subscriptions and electronic materials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Expense'!$B$31:$O$31</c:f>
              <c:numCache>
                <c:formatCode>_("$"* #,##0_);_("$"* \(#,##0\);_("$"* "-"??_);_(@_)</c:formatCode>
                <c:ptCount val="14"/>
                <c:pt idx="0">
                  <c:v>87043</c:v>
                </c:pt>
                <c:pt idx="1">
                  <c:v>94270</c:v>
                </c:pt>
                <c:pt idx="2">
                  <c:v>86776</c:v>
                </c:pt>
                <c:pt idx="3">
                  <c:v>115458</c:v>
                </c:pt>
                <c:pt idx="4">
                  <c:v>113879</c:v>
                </c:pt>
                <c:pt idx="5">
                  <c:v>116488</c:v>
                </c:pt>
                <c:pt idx="6">
                  <c:v>87170</c:v>
                </c:pt>
                <c:pt idx="7">
                  <c:v>101080</c:v>
                </c:pt>
                <c:pt idx="8">
                  <c:v>139585</c:v>
                </c:pt>
                <c:pt idx="9">
                  <c:v>157948</c:v>
                </c:pt>
                <c:pt idx="10">
                  <c:v>146616</c:v>
                </c:pt>
                <c:pt idx="11">
                  <c:v>188842</c:v>
                </c:pt>
                <c:pt idx="12">
                  <c:v>175681</c:v>
                </c:pt>
                <c:pt idx="13">
                  <c:v>214097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BA-45D8-BF5E-D06E8DC0DB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566208"/>
        <c:axId val="347566600"/>
      </c:areaChart>
      <c:catAx>
        <c:axId val="347566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7566600"/>
        <c:crosses val="autoZero"/>
        <c:auto val="1"/>
        <c:lblAlgn val="ctr"/>
        <c:lblOffset val="100"/>
        <c:noMultiLvlLbl val="0"/>
      </c:catAx>
      <c:valAx>
        <c:axId val="347566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75662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Rochester Hills Public</a:t>
            </a:r>
            <a:r>
              <a:rPr lang="en-US" baseline="0"/>
              <a:t> Library - Expenses - 2004-2017 - </a:t>
            </a:r>
            <a:r>
              <a:rPr lang="en-US"/>
              <a:t>Equipment and Capital improvements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'Revenue- Expense'!$A$36</c:f>
              <c:strCache>
                <c:ptCount val="1"/>
                <c:pt idx="0">
                  <c:v>Equipment and capital improvements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Expense'!$B$36:$O$36</c:f>
              <c:numCache>
                <c:formatCode>_("$"* #,##0_);_("$"* \(#,##0\);_("$"* "-"??_);_(@_)</c:formatCode>
                <c:ptCount val="14"/>
                <c:pt idx="0">
                  <c:v>294821</c:v>
                </c:pt>
                <c:pt idx="1">
                  <c:v>137718</c:v>
                </c:pt>
                <c:pt idx="2">
                  <c:v>326794</c:v>
                </c:pt>
                <c:pt idx="3">
                  <c:v>110424</c:v>
                </c:pt>
                <c:pt idx="4">
                  <c:v>71234</c:v>
                </c:pt>
                <c:pt idx="5">
                  <c:v>89092</c:v>
                </c:pt>
                <c:pt idx="6">
                  <c:v>66790</c:v>
                </c:pt>
                <c:pt idx="7">
                  <c:v>113521</c:v>
                </c:pt>
                <c:pt idx="8">
                  <c:v>301632</c:v>
                </c:pt>
                <c:pt idx="9">
                  <c:v>598605</c:v>
                </c:pt>
                <c:pt idx="10">
                  <c:v>1235583</c:v>
                </c:pt>
                <c:pt idx="11">
                  <c:v>1404625</c:v>
                </c:pt>
                <c:pt idx="12">
                  <c:v>131228</c:v>
                </c:pt>
                <c:pt idx="13">
                  <c:v>82871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E2-4283-BCD6-C9C087BFF1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8279912"/>
        <c:axId val="348276384"/>
      </c:areaChart>
      <c:catAx>
        <c:axId val="348279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76384"/>
        <c:crosses val="autoZero"/>
        <c:auto val="1"/>
        <c:lblAlgn val="ctr"/>
        <c:lblOffset val="100"/>
        <c:noMultiLvlLbl val="0"/>
      </c:catAx>
      <c:valAx>
        <c:axId val="348276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799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Rochester Hills Public Library - Expenses 2004-2017 - Facilities and Equipment - Operation and Maintenance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'Revenue- Expense'!$A$37</c:f>
              <c:strCache>
                <c:ptCount val="1"/>
                <c:pt idx="0">
                  <c:v>Utilities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Expense'!$B$37:$O$37</c:f>
              <c:numCache>
                <c:formatCode>_("$"* #,##0_);_("$"* \(#,##0\);_("$"* "-"??_);_(@_)</c:formatCode>
                <c:ptCount val="14"/>
                <c:pt idx="0">
                  <c:v>167442</c:v>
                </c:pt>
                <c:pt idx="1">
                  <c:v>196348</c:v>
                </c:pt>
                <c:pt idx="2">
                  <c:v>192262</c:v>
                </c:pt>
                <c:pt idx="3">
                  <c:v>168627</c:v>
                </c:pt>
                <c:pt idx="4">
                  <c:v>177717</c:v>
                </c:pt>
                <c:pt idx="5">
                  <c:v>169941</c:v>
                </c:pt>
                <c:pt idx="6">
                  <c:v>157224</c:v>
                </c:pt>
                <c:pt idx="7">
                  <c:v>160049</c:v>
                </c:pt>
                <c:pt idx="8">
                  <c:v>166172</c:v>
                </c:pt>
                <c:pt idx="9">
                  <c:v>167799</c:v>
                </c:pt>
                <c:pt idx="10">
                  <c:v>147036</c:v>
                </c:pt>
                <c:pt idx="11">
                  <c:v>154493</c:v>
                </c:pt>
                <c:pt idx="12">
                  <c:v>132962</c:v>
                </c:pt>
                <c:pt idx="13">
                  <c:v>124180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52-4A6A-9CA5-1A5D33C8F191}"/>
            </c:ext>
          </c:extLst>
        </c:ser>
        <c:ser>
          <c:idx val="1"/>
          <c:order val="1"/>
          <c:tx>
            <c:strRef>
              <c:f>'Revenue- Expense'!$A$38</c:f>
              <c:strCache>
                <c:ptCount val="1"/>
                <c:pt idx="0">
                  <c:v>Facilities Maintenance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Expense'!$B$38:$O$38</c:f>
              <c:numCache>
                <c:formatCode>_("$"* #,##0_);_("$"* \(#,##0\);_("$"* "-"??_);_(@_)</c:formatCode>
                <c:ptCount val="14"/>
                <c:pt idx="0">
                  <c:v>214230</c:v>
                </c:pt>
                <c:pt idx="1">
                  <c:v>207494</c:v>
                </c:pt>
                <c:pt idx="2">
                  <c:v>221401</c:v>
                </c:pt>
                <c:pt idx="3">
                  <c:v>173428</c:v>
                </c:pt>
                <c:pt idx="4">
                  <c:v>136986</c:v>
                </c:pt>
                <c:pt idx="5">
                  <c:v>145522</c:v>
                </c:pt>
                <c:pt idx="6">
                  <c:v>96771</c:v>
                </c:pt>
                <c:pt idx="7">
                  <c:v>103505</c:v>
                </c:pt>
                <c:pt idx="8">
                  <c:v>108701</c:v>
                </c:pt>
                <c:pt idx="9">
                  <c:v>97630</c:v>
                </c:pt>
                <c:pt idx="10">
                  <c:v>108636</c:v>
                </c:pt>
                <c:pt idx="11">
                  <c:v>150236</c:v>
                </c:pt>
                <c:pt idx="12">
                  <c:v>281469</c:v>
                </c:pt>
                <c:pt idx="13">
                  <c:v>223446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52-4A6A-9CA5-1A5D33C8F191}"/>
            </c:ext>
          </c:extLst>
        </c:ser>
        <c:ser>
          <c:idx val="2"/>
          <c:order val="2"/>
          <c:tx>
            <c:strRef>
              <c:f>'Revenue and Expense'!#REF!</c:f>
              <c:strCache>
                <c:ptCount val="1"/>
                <c:pt idx="0">
                  <c:v>#REF!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Expense'!$B$39:$O$39</c:f>
              <c:numCache>
                <c:formatCode>_("$"* #,##0_);_("$"* \(#,##0\);_("$"* "-"??_);_(@_)</c:formatCode>
                <c:ptCount val="14"/>
                <c:pt idx="1">
                  <c:v>55477</c:v>
                </c:pt>
                <c:pt idx="2">
                  <c:v>41228</c:v>
                </c:pt>
                <c:pt idx="3">
                  <c:v>67279</c:v>
                </c:pt>
                <c:pt idx="4">
                  <c:v>87859</c:v>
                </c:pt>
                <c:pt idx="5">
                  <c:v>80496</c:v>
                </c:pt>
                <c:pt idx="6">
                  <c:v>73179</c:v>
                </c:pt>
                <c:pt idx="7">
                  <c:v>78030</c:v>
                </c:pt>
                <c:pt idx="8">
                  <c:v>121615</c:v>
                </c:pt>
                <c:pt idx="9">
                  <c:v>86827</c:v>
                </c:pt>
                <c:pt idx="10">
                  <c:v>97413</c:v>
                </c:pt>
                <c:pt idx="11">
                  <c:v>87186</c:v>
                </c:pt>
                <c:pt idx="12">
                  <c:v>122235</c:v>
                </c:pt>
                <c:pt idx="13">
                  <c:v>97725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852-4A6A-9CA5-1A5D33C8F191}"/>
            </c:ext>
          </c:extLst>
        </c:ser>
        <c:ser>
          <c:idx val="3"/>
          <c:order val="3"/>
          <c:tx>
            <c:strRef>
              <c:f>'Revenue- Expense'!$A$40</c:f>
              <c:strCache>
                <c:ptCount val="1"/>
                <c:pt idx="0">
                  <c:v> Voice and Data Services (Telephone &amp; Internet)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Expense'!$B$40:$O$40</c:f>
              <c:numCache>
                <c:formatCode>_("$"* #,##0_);_("$"* \(#,##0\);_("$"* "-"??_);_(@_)</c:formatCode>
                <c:ptCount val="14"/>
                <c:pt idx="0">
                  <c:v>26171</c:v>
                </c:pt>
                <c:pt idx="1">
                  <c:v>44658</c:v>
                </c:pt>
                <c:pt idx="2">
                  <c:v>50509</c:v>
                </c:pt>
                <c:pt idx="3">
                  <c:v>52264</c:v>
                </c:pt>
                <c:pt idx="4">
                  <c:v>50700</c:v>
                </c:pt>
                <c:pt idx="5">
                  <c:v>59106</c:v>
                </c:pt>
                <c:pt idx="6">
                  <c:v>34607</c:v>
                </c:pt>
                <c:pt idx="7">
                  <c:v>37402</c:v>
                </c:pt>
                <c:pt idx="8">
                  <c:v>39502</c:v>
                </c:pt>
                <c:pt idx="9">
                  <c:v>43220</c:v>
                </c:pt>
                <c:pt idx="10">
                  <c:v>26043</c:v>
                </c:pt>
                <c:pt idx="11">
                  <c:v>23374</c:v>
                </c:pt>
                <c:pt idx="12">
                  <c:v>24481</c:v>
                </c:pt>
                <c:pt idx="13">
                  <c:v>28802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852-4A6A-9CA5-1A5D33C8F191}"/>
            </c:ext>
          </c:extLst>
        </c:ser>
        <c:ser>
          <c:idx val="4"/>
          <c:order val="4"/>
          <c:tx>
            <c:strRef>
              <c:f>'Revenue- Expense'!$A$41</c:f>
              <c:strCache>
                <c:ptCount val="1"/>
                <c:pt idx="0">
                  <c:v>Bookmobile 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Expense'!$B$41:$O$41</c:f>
              <c:numCache>
                <c:formatCode>_("$"* #,##0_);_("$"* \(#,##0\);_("$"* "-"??_);_(@_)</c:formatCode>
                <c:ptCount val="14"/>
                <c:pt idx="0">
                  <c:v>4045</c:v>
                </c:pt>
                <c:pt idx="1">
                  <c:v>18504</c:v>
                </c:pt>
                <c:pt idx="2">
                  <c:v>15432</c:v>
                </c:pt>
                <c:pt idx="3">
                  <c:v>16843</c:v>
                </c:pt>
                <c:pt idx="4">
                  <c:v>20012</c:v>
                </c:pt>
                <c:pt idx="5">
                  <c:v>30192</c:v>
                </c:pt>
                <c:pt idx="6">
                  <c:v>18986</c:v>
                </c:pt>
                <c:pt idx="7">
                  <c:v>20531</c:v>
                </c:pt>
                <c:pt idx="8">
                  <c:v>35662</c:v>
                </c:pt>
                <c:pt idx="9">
                  <c:v>22749</c:v>
                </c:pt>
                <c:pt idx="10">
                  <c:v>26196</c:v>
                </c:pt>
                <c:pt idx="11">
                  <c:v>20304</c:v>
                </c:pt>
                <c:pt idx="12">
                  <c:v>18182</c:v>
                </c:pt>
                <c:pt idx="13">
                  <c:v>24263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852-4A6A-9CA5-1A5D33C8F191}"/>
            </c:ext>
          </c:extLst>
        </c:ser>
        <c:ser>
          <c:idx val="5"/>
          <c:order val="5"/>
          <c:tx>
            <c:strRef>
              <c:f>'Revenue- Expense'!$A$42</c:f>
              <c:strCache>
                <c:ptCount val="1"/>
                <c:pt idx="0">
                  <c:v>Insurance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Expense'!$B$42:$O$42</c:f>
              <c:numCache>
                <c:formatCode>_("$"* #,##0_);_("$"* \(#,##0\);_("$"* "-"??_);_(@_)</c:formatCode>
                <c:ptCount val="14"/>
                <c:pt idx="0">
                  <c:v>26823</c:v>
                </c:pt>
                <c:pt idx="1">
                  <c:v>44449</c:v>
                </c:pt>
                <c:pt idx="2">
                  <c:v>18214</c:v>
                </c:pt>
                <c:pt idx="3">
                  <c:v>15603</c:v>
                </c:pt>
                <c:pt idx="4">
                  <c:v>15444</c:v>
                </c:pt>
                <c:pt idx="5">
                  <c:v>13687</c:v>
                </c:pt>
                <c:pt idx="6">
                  <c:v>11935</c:v>
                </c:pt>
                <c:pt idx="7">
                  <c:v>13103</c:v>
                </c:pt>
                <c:pt idx="8">
                  <c:v>14565</c:v>
                </c:pt>
                <c:pt idx="9">
                  <c:v>14423</c:v>
                </c:pt>
                <c:pt idx="10">
                  <c:v>30711</c:v>
                </c:pt>
                <c:pt idx="11">
                  <c:v>19421</c:v>
                </c:pt>
                <c:pt idx="12">
                  <c:v>18312</c:v>
                </c:pt>
                <c:pt idx="13">
                  <c:v>21489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852-4A6A-9CA5-1A5D33C8F1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8280304"/>
        <c:axId val="348279520"/>
      </c:areaChart>
      <c:catAx>
        <c:axId val="348280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79520"/>
        <c:crosses val="autoZero"/>
        <c:auto val="1"/>
        <c:lblAlgn val="ctr"/>
        <c:lblOffset val="100"/>
        <c:noMultiLvlLbl val="0"/>
      </c:catAx>
      <c:valAx>
        <c:axId val="348279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80304"/>
        <c:crosses val="autoZero"/>
        <c:crossBetween val="midCat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Rochester Hills Public</a:t>
            </a:r>
            <a:r>
              <a:rPr lang="en-US" sz="2000" baseline="0"/>
              <a:t> Library </a:t>
            </a:r>
          </a:p>
          <a:p>
            <a:pPr algn="ctr">
              <a:defRPr/>
            </a:pPr>
            <a:r>
              <a:rPr lang="en-US" sz="2000" baseline="0"/>
              <a:t>- </a:t>
            </a:r>
            <a:r>
              <a:rPr lang="en-US" sz="2000"/>
              <a:t>Revenue</a:t>
            </a:r>
            <a:r>
              <a:rPr lang="en-US" sz="2000" baseline="0"/>
              <a:t> minus Expenditures</a:t>
            </a:r>
            <a:endParaRPr lang="en-US" sz="2000"/>
          </a:p>
        </c:rich>
      </c:tx>
      <c:layout>
        <c:manualLayout>
          <c:xMode val="edge"/>
          <c:yMode val="edge"/>
          <c:x val="0.44778447802151788"/>
          <c:y val="1.21072800343961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'Revenue- Expense'!$B$2:$O$2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Expense'!$B$68:$O$68</c:f>
              <c:numCache>
                <c:formatCode>_("$"* #,##0_);_("$"* \(#,##0\);_("$"* "-"??_);_(@_)</c:formatCode>
                <c:ptCount val="14"/>
                <c:pt idx="0">
                  <c:v>-216620</c:v>
                </c:pt>
                <c:pt idx="1">
                  <c:v>-37237</c:v>
                </c:pt>
                <c:pt idx="2">
                  <c:v>-519806</c:v>
                </c:pt>
                <c:pt idx="3">
                  <c:v>206994</c:v>
                </c:pt>
                <c:pt idx="4">
                  <c:v>337938</c:v>
                </c:pt>
                <c:pt idx="5">
                  <c:v>270415</c:v>
                </c:pt>
                <c:pt idx="6">
                  <c:v>351479</c:v>
                </c:pt>
                <c:pt idx="7">
                  <c:v>-92343</c:v>
                </c:pt>
                <c:pt idx="8">
                  <c:v>-98726</c:v>
                </c:pt>
                <c:pt idx="9">
                  <c:v>-481708</c:v>
                </c:pt>
                <c:pt idx="10">
                  <c:v>-1188442</c:v>
                </c:pt>
                <c:pt idx="11">
                  <c:v>-1415806</c:v>
                </c:pt>
                <c:pt idx="12">
                  <c:v>-268054</c:v>
                </c:pt>
                <c:pt idx="13">
                  <c:v>-83168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A8-4EC7-A7FA-6A8ECA34E9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8281088"/>
        <c:axId val="348281480"/>
      </c:barChart>
      <c:catAx>
        <c:axId val="348281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81480"/>
        <c:crosses val="autoZero"/>
        <c:auto val="1"/>
        <c:lblAlgn val="ctr"/>
        <c:lblOffset val="100"/>
        <c:noMultiLvlLbl val="0"/>
      </c:catAx>
      <c:valAx>
        <c:axId val="348281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81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1"/>
              <a:t>Rochester Hills Public Library - Expenses - 2004-2017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'Revenue- Expense'!$A$22</c:f>
              <c:strCache>
                <c:ptCount val="1"/>
                <c:pt idx="0">
                  <c:v>Personnel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Expense'!$B$22:$O$22</c:f>
              <c:numCache>
                <c:formatCode>_("$"* #,##0_);_("$"* \(#,##0\);_("$"* "-"??_);_(@_)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0-6B17-473B-9056-B10A1825E340}"/>
            </c:ext>
          </c:extLst>
        </c:ser>
        <c:ser>
          <c:idx val="1"/>
          <c:order val="1"/>
          <c:tx>
            <c:strRef>
              <c:f>'Revenue- Expense'!$A$23</c:f>
              <c:strCache>
                <c:ptCount val="1"/>
                <c:pt idx="0">
                  <c:v>Salaries and Wages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Expense'!$B$23:$O$23</c:f>
              <c:numCache>
                <c:formatCode>_("$"* #,##0_);_("$"* \(#,##0\);_("$"* "-"??_);_(@_)</c:formatCode>
                <c:ptCount val="14"/>
                <c:pt idx="0">
                  <c:v>2093233</c:v>
                </c:pt>
                <c:pt idx="1">
                  <c:v>2291135</c:v>
                </c:pt>
                <c:pt idx="2">
                  <c:v>2454973</c:v>
                </c:pt>
                <c:pt idx="3">
                  <c:v>2472307</c:v>
                </c:pt>
                <c:pt idx="4">
                  <c:v>2396515</c:v>
                </c:pt>
                <c:pt idx="5">
                  <c:v>2471168</c:v>
                </c:pt>
                <c:pt idx="6">
                  <c:v>2342851</c:v>
                </c:pt>
                <c:pt idx="7">
                  <c:v>2300384</c:v>
                </c:pt>
                <c:pt idx="8">
                  <c:v>2235785</c:v>
                </c:pt>
                <c:pt idx="9">
                  <c:v>2341457</c:v>
                </c:pt>
                <c:pt idx="10">
                  <c:v>2339554</c:v>
                </c:pt>
                <c:pt idx="11">
                  <c:v>2325302</c:v>
                </c:pt>
                <c:pt idx="12">
                  <c:v>2421311</c:v>
                </c:pt>
                <c:pt idx="13">
                  <c:v>2495926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17-473B-9056-B10A1825E340}"/>
            </c:ext>
          </c:extLst>
        </c:ser>
        <c:ser>
          <c:idx val="2"/>
          <c:order val="2"/>
          <c:tx>
            <c:strRef>
              <c:f>'Revenue- Expense'!$A$24</c:f>
              <c:strCache>
                <c:ptCount val="1"/>
                <c:pt idx="0">
                  <c:v>Employee benefits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Expense'!$B$24:$O$24</c:f>
              <c:numCache>
                <c:formatCode>_("$"* #,##0_);_("$"* \(#,##0\);_("$"* "-"??_);_(@_)</c:formatCode>
                <c:ptCount val="14"/>
                <c:pt idx="0">
                  <c:v>502460</c:v>
                </c:pt>
                <c:pt idx="1">
                  <c:v>597854</c:v>
                </c:pt>
                <c:pt idx="2">
                  <c:v>632160</c:v>
                </c:pt>
                <c:pt idx="3">
                  <c:v>635102</c:v>
                </c:pt>
                <c:pt idx="4">
                  <c:v>579514</c:v>
                </c:pt>
                <c:pt idx="5">
                  <c:v>599203</c:v>
                </c:pt>
                <c:pt idx="6">
                  <c:v>572088</c:v>
                </c:pt>
                <c:pt idx="7">
                  <c:v>488880</c:v>
                </c:pt>
                <c:pt idx="8">
                  <c:v>447428</c:v>
                </c:pt>
                <c:pt idx="9">
                  <c:v>494721</c:v>
                </c:pt>
                <c:pt idx="10">
                  <c:v>502524</c:v>
                </c:pt>
                <c:pt idx="11">
                  <c:v>519130</c:v>
                </c:pt>
                <c:pt idx="12">
                  <c:v>533099</c:v>
                </c:pt>
                <c:pt idx="13">
                  <c:v>554585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B17-473B-9056-B10A1825E340}"/>
            </c:ext>
          </c:extLst>
        </c:ser>
        <c:ser>
          <c:idx val="3"/>
          <c:order val="3"/>
          <c:tx>
            <c:strRef>
              <c:f>'Revenue- Expense'!$A$28</c:f>
              <c:strCache>
                <c:ptCount val="1"/>
                <c:pt idx="0">
                  <c:v>Library Materials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Expense'!$B$28:$O$28</c:f>
              <c:numCache>
                <c:formatCode>_("$"* #,##0_);_("$"* \(#,##0\);_("$"* "-"??_);_(@_)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3-6B17-473B-9056-B10A1825E340}"/>
            </c:ext>
          </c:extLst>
        </c:ser>
        <c:ser>
          <c:idx val="4"/>
          <c:order val="4"/>
          <c:tx>
            <c:strRef>
              <c:f>'Revenue- Expense'!$A$29</c:f>
              <c:strCache>
                <c:ptCount val="1"/>
                <c:pt idx="0">
                  <c:v>Books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Expense'!$B$29:$O$29</c:f>
              <c:numCache>
                <c:formatCode>_("$"* #,##0_);_("$"* \(#,##0\);_("$"* "-"??_);_(@_)</c:formatCode>
                <c:ptCount val="14"/>
                <c:pt idx="0">
                  <c:v>405247</c:v>
                </c:pt>
                <c:pt idx="1">
                  <c:v>440618</c:v>
                </c:pt>
                <c:pt idx="2">
                  <c:v>453529</c:v>
                </c:pt>
                <c:pt idx="3">
                  <c:v>434425</c:v>
                </c:pt>
                <c:pt idx="4">
                  <c:v>392096</c:v>
                </c:pt>
                <c:pt idx="5">
                  <c:v>371211</c:v>
                </c:pt>
                <c:pt idx="6">
                  <c:v>346296</c:v>
                </c:pt>
                <c:pt idx="7">
                  <c:v>356284</c:v>
                </c:pt>
                <c:pt idx="8">
                  <c:v>333487</c:v>
                </c:pt>
                <c:pt idx="9">
                  <c:v>324682</c:v>
                </c:pt>
                <c:pt idx="10">
                  <c:v>332216</c:v>
                </c:pt>
                <c:pt idx="11">
                  <c:v>379899</c:v>
                </c:pt>
                <c:pt idx="12">
                  <c:v>356063</c:v>
                </c:pt>
                <c:pt idx="13">
                  <c:v>351649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B17-473B-9056-B10A1825E340}"/>
            </c:ext>
          </c:extLst>
        </c:ser>
        <c:ser>
          <c:idx val="5"/>
          <c:order val="5"/>
          <c:tx>
            <c:strRef>
              <c:f>'Revenue- Expense'!$A$30</c:f>
              <c:strCache>
                <c:ptCount val="1"/>
                <c:pt idx="0">
                  <c:v>Audiovisual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Expense'!$B$30:$O$30</c:f>
              <c:numCache>
                <c:formatCode>_("$"* #,##0_);_("$"* \(#,##0\);_("$"* "-"??_);_(@_)</c:formatCode>
                <c:ptCount val="14"/>
                <c:pt idx="0">
                  <c:v>101251</c:v>
                </c:pt>
                <c:pt idx="1">
                  <c:v>111137</c:v>
                </c:pt>
                <c:pt idx="2">
                  <c:v>135959</c:v>
                </c:pt>
                <c:pt idx="3">
                  <c:v>149827</c:v>
                </c:pt>
                <c:pt idx="4">
                  <c:v>167484</c:v>
                </c:pt>
                <c:pt idx="5">
                  <c:v>202659</c:v>
                </c:pt>
                <c:pt idx="6">
                  <c:v>231741</c:v>
                </c:pt>
                <c:pt idx="7">
                  <c:v>205559</c:v>
                </c:pt>
                <c:pt idx="8">
                  <c:v>165913</c:v>
                </c:pt>
                <c:pt idx="9">
                  <c:v>165900</c:v>
                </c:pt>
                <c:pt idx="10">
                  <c:v>169096</c:v>
                </c:pt>
                <c:pt idx="11">
                  <c:v>153889</c:v>
                </c:pt>
                <c:pt idx="12">
                  <c:v>157483</c:v>
                </c:pt>
                <c:pt idx="13">
                  <c:v>151337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B17-473B-9056-B10A1825E340}"/>
            </c:ext>
          </c:extLst>
        </c:ser>
        <c:ser>
          <c:idx val="6"/>
          <c:order val="6"/>
          <c:tx>
            <c:strRef>
              <c:f>'Revenue- Expense'!$A$31</c:f>
              <c:strCache>
                <c:ptCount val="1"/>
                <c:pt idx="0">
                  <c:v>Print subscriptions and electronic materials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Expense'!$B$31:$O$31</c:f>
              <c:numCache>
                <c:formatCode>_("$"* #,##0_);_("$"* \(#,##0\);_("$"* "-"??_);_(@_)</c:formatCode>
                <c:ptCount val="14"/>
                <c:pt idx="0">
                  <c:v>87043</c:v>
                </c:pt>
                <c:pt idx="1">
                  <c:v>94270</c:v>
                </c:pt>
                <c:pt idx="2">
                  <c:v>86776</c:v>
                </c:pt>
                <c:pt idx="3">
                  <c:v>115458</c:v>
                </c:pt>
                <c:pt idx="4">
                  <c:v>113879</c:v>
                </c:pt>
                <c:pt idx="5">
                  <c:v>116488</c:v>
                </c:pt>
                <c:pt idx="6">
                  <c:v>87170</c:v>
                </c:pt>
                <c:pt idx="7">
                  <c:v>101080</c:v>
                </c:pt>
                <c:pt idx="8">
                  <c:v>139585</c:v>
                </c:pt>
                <c:pt idx="9">
                  <c:v>157948</c:v>
                </c:pt>
                <c:pt idx="10">
                  <c:v>146616</c:v>
                </c:pt>
                <c:pt idx="11">
                  <c:v>188842</c:v>
                </c:pt>
                <c:pt idx="12">
                  <c:v>175681</c:v>
                </c:pt>
                <c:pt idx="13">
                  <c:v>214097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B17-473B-9056-B10A1825E340}"/>
            </c:ext>
          </c:extLst>
        </c:ser>
        <c:ser>
          <c:idx val="7"/>
          <c:order val="7"/>
          <c:tx>
            <c:strRef>
              <c:f>'Revenue- Expense'!$A$35</c:f>
              <c:strCache>
                <c:ptCount val="1"/>
                <c:pt idx="0">
                  <c:v>Facilities &amp; Equipment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Expense'!$B$35:$O$35</c:f>
              <c:numCache>
                <c:formatCode>_("$"* #,##0_);_("$"* \(#,##0\);_("$"* "-"??_);_(@_)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7-6B17-473B-9056-B10A1825E340}"/>
            </c:ext>
          </c:extLst>
        </c:ser>
        <c:ser>
          <c:idx val="8"/>
          <c:order val="8"/>
          <c:tx>
            <c:strRef>
              <c:f>'Revenue- Expense'!$A$36</c:f>
              <c:strCache>
                <c:ptCount val="1"/>
                <c:pt idx="0">
                  <c:v>Equipment and capital improvements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Expense'!$B$36:$O$36</c:f>
              <c:numCache>
                <c:formatCode>_("$"* #,##0_);_("$"* \(#,##0\);_("$"* "-"??_);_(@_)</c:formatCode>
                <c:ptCount val="14"/>
                <c:pt idx="0">
                  <c:v>294821</c:v>
                </c:pt>
                <c:pt idx="1">
                  <c:v>137718</c:v>
                </c:pt>
                <c:pt idx="2">
                  <c:v>326794</c:v>
                </c:pt>
                <c:pt idx="3">
                  <c:v>110424</c:v>
                </c:pt>
                <c:pt idx="4">
                  <c:v>71234</c:v>
                </c:pt>
                <c:pt idx="5">
                  <c:v>89092</c:v>
                </c:pt>
                <c:pt idx="6">
                  <c:v>66790</c:v>
                </c:pt>
                <c:pt idx="7">
                  <c:v>113521</c:v>
                </c:pt>
                <c:pt idx="8">
                  <c:v>301632</c:v>
                </c:pt>
                <c:pt idx="9">
                  <c:v>598605</c:v>
                </c:pt>
                <c:pt idx="10">
                  <c:v>1235583</c:v>
                </c:pt>
                <c:pt idx="11">
                  <c:v>1404625</c:v>
                </c:pt>
                <c:pt idx="12">
                  <c:v>131228</c:v>
                </c:pt>
                <c:pt idx="13">
                  <c:v>82871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B17-473B-9056-B10A1825E340}"/>
            </c:ext>
          </c:extLst>
        </c:ser>
        <c:ser>
          <c:idx val="9"/>
          <c:order val="9"/>
          <c:tx>
            <c:strRef>
              <c:f>'Revenue- Expense'!$A$37</c:f>
              <c:strCache>
                <c:ptCount val="1"/>
                <c:pt idx="0">
                  <c:v>Utilities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Expense'!$B$37:$O$37</c:f>
              <c:numCache>
                <c:formatCode>_("$"* #,##0_);_("$"* \(#,##0\);_("$"* "-"??_);_(@_)</c:formatCode>
                <c:ptCount val="14"/>
                <c:pt idx="0">
                  <c:v>167442</c:v>
                </c:pt>
                <c:pt idx="1">
                  <c:v>196348</c:v>
                </c:pt>
                <c:pt idx="2">
                  <c:v>192262</c:v>
                </c:pt>
                <c:pt idx="3">
                  <c:v>168627</c:v>
                </c:pt>
                <c:pt idx="4">
                  <c:v>177717</c:v>
                </c:pt>
                <c:pt idx="5">
                  <c:v>169941</c:v>
                </c:pt>
                <c:pt idx="6">
                  <c:v>157224</c:v>
                </c:pt>
                <c:pt idx="7">
                  <c:v>160049</c:v>
                </c:pt>
                <c:pt idx="8">
                  <c:v>166172</c:v>
                </c:pt>
                <c:pt idx="9">
                  <c:v>167799</c:v>
                </c:pt>
                <c:pt idx="10">
                  <c:v>147036</c:v>
                </c:pt>
                <c:pt idx="11">
                  <c:v>154493</c:v>
                </c:pt>
                <c:pt idx="12">
                  <c:v>132962</c:v>
                </c:pt>
                <c:pt idx="13">
                  <c:v>124180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6B17-473B-9056-B10A1825E340}"/>
            </c:ext>
          </c:extLst>
        </c:ser>
        <c:ser>
          <c:idx val="10"/>
          <c:order val="10"/>
          <c:tx>
            <c:strRef>
              <c:f>'Revenue- Expense'!$A$38</c:f>
              <c:strCache>
                <c:ptCount val="1"/>
                <c:pt idx="0">
                  <c:v>Facilities Maintenance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Expense'!$B$38:$O$38</c:f>
              <c:numCache>
                <c:formatCode>_("$"* #,##0_);_("$"* \(#,##0\);_("$"* "-"??_);_(@_)</c:formatCode>
                <c:ptCount val="14"/>
                <c:pt idx="0">
                  <c:v>214230</c:v>
                </c:pt>
                <c:pt idx="1">
                  <c:v>207494</c:v>
                </c:pt>
                <c:pt idx="2">
                  <c:v>221401</c:v>
                </c:pt>
                <c:pt idx="3">
                  <c:v>173428</c:v>
                </c:pt>
                <c:pt idx="4">
                  <c:v>136986</c:v>
                </c:pt>
                <c:pt idx="5">
                  <c:v>145522</c:v>
                </c:pt>
                <c:pt idx="6">
                  <c:v>96771</c:v>
                </c:pt>
                <c:pt idx="7">
                  <c:v>103505</c:v>
                </c:pt>
                <c:pt idx="8">
                  <c:v>108701</c:v>
                </c:pt>
                <c:pt idx="9">
                  <c:v>97630</c:v>
                </c:pt>
                <c:pt idx="10">
                  <c:v>108636</c:v>
                </c:pt>
                <c:pt idx="11">
                  <c:v>150236</c:v>
                </c:pt>
                <c:pt idx="12">
                  <c:v>281469</c:v>
                </c:pt>
                <c:pt idx="13">
                  <c:v>223446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B17-473B-9056-B10A1825E340}"/>
            </c:ext>
          </c:extLst>
        </c:ser>
        <c:ser>
          <c:idx val="11"/>
          <c:order val="11"/>
          <c:tx>
            <c:strRef>
              <c:f>'Revenue and Expense'!#REF!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Expense'!$B$39:$O$39</c:f>
              <c:numCache>
                <c:formatCode>_("$"* #,##0_);_("$"* \(#,##0\);_("$"* "-"??_);_(@_)</c:formatCode>
                <c:ptCount val="14"/>
                <c:pt idx="1">
                  <c:v>55477</c:v>
                </c:pt>
                <c:pt idx="2">
                  <c:v>41228</c:v>
                </c:pt>
                <c:pt idx="3">
                  <c:v>67279</c:v>
                </c:pt>
                <c:pt idx="4">
                  <c:v>87859</c:v>
                </c:pt>
                <c:pt idx="5">
                  <c:v>80496</c:v>
                </c:pt>
                <c:pt idx="6">
                  <c:v>73179</c:v>
                </c:pt>
                <c:pt idx="7">
                  <c:v>78030</c:v>
                </c:pt>
                <c:pt idx="8">
                  <c:v>121615</c:v>
                </c:pt>
                <c:pt idx="9">
                  <c:v>86827</c:v>
                </c:pt>
                <c:pt idx="10">
                  <c:v>97413</c:v>
                </c:pt>
                <c:pt idx="11">
                  <c:v>87186</c:v>
                </c:pt>
                <c:pt idx="12">
                  <c:v>122235</c:v>
                </c:pt>
                <c:pt idx="13">
                  <c:v>97725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6B17-473B-9056-B10A1825E340}"/>
            </c:ext>
          </c:extLst>
        </c:ser>
        <c:ser>
          <c:idx val="12"/>
          <c:order val="12"/>
          <c:tx>
            <c:strRef>
              <c:f>'Revenue- Expense'!$A$40</c:f>
              <c:strCache>
                <c:ptCount val="1"/>
                <c:pt idx="0">
                  <c:v> Voice and Data Services (Telephone &amp; Internet)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Expense'!$B$40:$O$40</c:f>
              <c:numCache>
                <c:formatCode>_("$"* #,##0_);_("$"* \(#,##0\);_("$"* "-"??_);_(@_)</c:formatCode>
                <c:ptCount val="14"/>
                <c:pt idx="0">
                  <c:v>26171</c:v>
                </c:pt>
                <c:pt idx="1">
                  <c:v>44658</c:v>
                </c:pt>
                <c:pt idx="2">
                  <c:v>50509</c:v>
                </c:pt>
                <c:pt idx="3">
                  <c:v>52264</c:v>
                </c:pt>
                <c:pt idx="4">
                  <c:v>50700</c:v>
                </c:pt>
                <c:pt idx="5">
                  <c:v>59106</c:v>
                </c:pt>
                <c:pt idx="6">
                  <c:v>34607</c:v>
                </c:pt>
                <c:pt idx="7">
                  <c:v>37402</c:v>
                </c:pt>
                <c:pt idx="8">
                  <c:v>39502</c:v>
                </c:pt>
                <c:pt idx="9">
                  <c:v>43220</c:v>
                </c:pt>
                <c:pt idx="10">
                  <c:v>26043</c:v>
                </c:pt>
                <c:pt idx="11">
                  <c:v>23374</c:v>
                </c:pt>
                <c:pt idx="12">
                  <c:v>24481</c:v>
                </c:pt>
                <c:pt idx="13">
                  <c:v>28802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B17-473B-9056-B10A1825E340}"/>
            </c:ext>
          </c:extLst>
        </c:ser>
        <c:ser>
          <c:idx val="13"/>
          <c:order val="13"/>
          <c:tx>
            <c:strRef>
              <c:f>'Revenue- Expense'!$A$41</c:f>
              <c:strCache>
                <c:ptCount val="1"/>
                <c:pt idx="0">
                  <c:v>Bookmobile 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Expense'!$B$41:$O$41</c:f>
              <c:numCache>
                <c:formatCode>_("$"* #,##0_);_("$"* \(#,##0\);_("$"* "-"??_);_(@_)</c:formatCode>
                <c:ptCount val="14"/>
                <c:pt idx="0">
                  <c:v>4045</c:v>
                </c:pt>
                <c:pt idx="1">
                  <c:v>18504</c:v>
                </c:pt>
                <c:pt idx="2">
                  <c:v>15432</c:v>
                </c:pt>
                <c:pt idx="3">
                  <c:v>16843</c:v>
                </c:pt>
                <c:pt idx="4">
                  <c:v>20012</c:v>
                </c:pt>
                <c:pt idx="5">
                  <c:v>30192</c:v>
                </c:pt>
                <c:pt idx="6">
                  <c:v>18986</c:v>
                </c:pt>
                <c:pt idx="7">
                  <c:v>20531</c:v>
                </c:pt>
                <c:pt idx="8">
                  <c:v>35662</c:v>
                </c:pt>
                <c:pt idx="9">
                  <c:v>22749</c:v>
                </c:pt>
                <c:pt idx="10">
                  <c:v>26196</c:v>
                </c:pt>
                <c:pt idx="11">
                  <c:v>20304</c:v>
                </c:pt>
                <c:pt idx="12">
                  <c:v>18182</c:v>
                </c:pt>
                <c:pt idx="13">
                  <c:v>24263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6B17-473B-9056-B10A1825E340}"/>
            </c:ext>
          </c:extLst>
        </c:ser>
        <c:ser>
          <c:idx val="14"/>
          <c:order val="14"/>
          <c:tx>
            <c:strRef>
              <c:f>'Revenue- Expense'!$A$42</c:f>
              <c:strCache>
                <c:ptCount val="1"/>
                <c:pt idx="0">
                  <c:v>Insurance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Expense'!$B$42:$O$42</c:f>
              <c:numCache>
                <c:formatCode>_("$"* #,##0_);_("$"* \(#,##0\);_("$"* "-"??_);_(@_)</c:formatCode>
                <c:ptCount val="14"/>
                <c:pt idx="0">
                  <c:v>26823</c:v>
                </c:pt>
                <c:pt idx="1">
                  <c:v>44449</c:v>
                </c:pt>
                <c:pt idx="2">
                  <c:v>18214</c:v>
                </c:pt>
                <c:pt idx="3">
                  <c:v>15603</c:v>
                </c:pt>
                <c:pt idx="4">
                  <c:v>15444</c:v>
                </c:pt>
                <c:pt idx="5">
                  <c:v>13687</c:v>
                </c:pt>
                <c:pt idx="6">
                  <c:v>11935</c:v>
                </c:pt>
                <c:pt idx="7">
                  <c:v>13103</c:v>
                </c:pt>
                <c:pt idx="8">
                  <c:v>14565</c:v>
                </c:pt>
                <c:pt idx="9">
                  <c:v>14423</c:v>
                </c:pt>
                <c:pt idx="10">
                  <c:v>30711</c:v>
                </c:pt>
                <c:pt idx="11">
                  <c:v>19421</c:v>
                </c:pt>
                <c:pt idx="12">
                  <c:v>18312</c:v>
                </c:pt>
                <c:pt idx="13">
                  <c:v>21489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6B17-473B-9056-B10A1825E340}"/>
            </c:ext>
          </c:extLst>
        </c:ser>
        <c:ser>
          <c:idx val="15"/>
          <c:order val="15"/>
          <c:tx>
            <c:strRef>
              <c:f>'Revenue- Expense'!$A$48</c:f>
              <c:strCache>
                <c:ptCount val="1"/>
                <c:pt idx="0">
                  <c:v>Professional and Contractual Services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Expense'!$B$48:$O$48</c:f>
              <c:numCache>
                <c:formatCode>_("$"* #,##0_);_("$"* \(#,##0\);_("$"* "-"??_);_(@_)</c:formatCode>
                <c:ptCount val="14"/>
                <c:pt idx="0">
                  <c:v>135125</c:v>
                </c:pt>
                <c:pt idx="1">
                  <c:v>115466</c:v>
                </c:pt>
                <c:pt idx="2">
                  <c:v>216510</c:v>
                </c:pt>
                <c:pt idx="3">
                  <c:v>86737</c:v>
                </c:pt>
                <c:pt idx="4">
                  <c:v>54955</c:v>
                </c:pt>
                <c:pt idx="5">
                  <c:v>67476</c:v>
                </c:pt>
                <c:pt idx="6">
                  <c:v>70035</c:v>
                </c:pt>
                <c:pt idx="7">
                  <c:v>58325</c:v>
                </c:pt>
                <c:pt idx="8">
                  <c:v>63181</c:v>
                </c:pt>
                <c:pt idx="9">
                  <c:v>54326</c:v>
                </c:pt>
                <c:pt idx="10">
                  <c:v>59803</c:v>
                </c:pt>
                <c:pt idx="11">
                  <c:v>63444</c:v>
                </c:pt>
                <c:pt idx="12">
                  <c:v>84739</c:v>
                </c:pt>
                <c:pt idx="13">
                  <c:v>55970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6B17-473B-9056-B10A1825E340}"/>
            </c:ext>
          </c:extLst>
        </c:ser>
        <c:ser>
          <c:idx val="16"/>
          <c:order val="16"/>
          <c:tx>
            <c:strRef>
              <c:f>'Revenue- Expense'!$A$50</c:f>
              <c:strCache>
                <c:ptCount val="1"/>
                <c:pt idx="0">
                  <c:v>Library Programs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Expense'!$B$50:$O$50</c:f>
              <c:numCache>
                <c:formatCode>_("$"* #,##0_);_("$"* \(#,##0\);_("$"* "-"??_);_(@_)</c:formatCode>
                <c:ptCount val="14"/>
                <c:pt idx="0">
                  <c:v>44663</c:v>
                </c:pt>
                <c:pt idx="1">
                  <c:v>43055</c:v>
                </c:pt>
                <c:pt idx="2">
                  <c:v>40139</c:v>
                </c:pt>
                <c:pt idx="3">
                  <c:v>38851</c:v>
                </c:pt>
                <c:pt idx="4">
                  <c:v>40218</c:v>
                </c:pt>
                <c:pt idx="5">
                  <c:v>37840</c:v>
                </c:pt>
                <c:pt idx="6">
                  <c:v>34128</c:v>
                </c:pt>
                <c:pt idx="7">
                  <c:v>50274</c:v>
                </c:pt>
                <c:pt idx="8">
                  <c:v>45245</c:v>
                </c:pt>
                <c:pt idx="9">
                  <c:v>43002</c:v>
                </c:pt>
                <c:pt idx="10">
                  <c:v>54966</c:v>
                </c:pt>
                <c:pt idx="11">
                  <c:v>49549</c:v>
                </c:pt>
                <c:pt idx="12">
                  <c:v>57013</c:v>
                </c:pt>
                <c:pt idx="13">
                  <c:v>49891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B17-473B-9056-B10A1825E340}"/>
            </c:ext>
          </c:extLst>
        </c:ser>
        <c:ser>
          <c:idx val="17"/>
          <c:order val="17"/>
          <c:tx>
            <c:strRef>
              <c:f>'Revenue- Expense'!$A$52</c:f>
              <c:strCache>
                <c:ptCount val="1"/>
                <c:pt idx="0">
                  <c:v>Other Operating Expenditures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Expense'!$B$52:$O$52</c:f>
              <c:numCache>
                <c:formatCode>_("$"* #,##0_);_("$"* \(#,##0\);_("$"* "-"??_);_(@_)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11-6B17-473B-9056-B10A1825E340}"/>
            </c:ext>
          </c:extLst>
        </c:ser>
        <c:ser>
          <c:idx val="18"/>
          <c:order val="18"/>
          <c:tx>
            <c:strRef>
              <c:f>'Revenue- Expense'!$A$53</c:f>
              <c:strCache>
                <c:ptCount val="1"/>
                <c:pt idx="0">
                  <c:v>Supplies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Expense'!$B$53:$O$53</c:f>
              <c:numCache>
                <c:formatCode>_("$"* #,##0_);_("$"* \(#,##0\);_("$"* "-"??_);_(@_)</c:formatCode>
                <c:ptCount val="14"/>
                <c:pt idx="0">
                  <c:v>58778</c:v>
                </c:pt>
                <c:pt idx="1">
                  <c:v>55198</c:v>
                </c:pt>
                <c:pt idx="2">
                  <c:v>67497</c:v>
                </c:pt>
                <c:pt idx="3">
                  <c:v>81714</c:v>
                </c:pt>
                <c:pt idx="4">
                  <c:v>95064</c:v>
                </c:pt>
                <c:pt idx="5">
                  <c:v>88057</c:v>
                </c:pt>
                <c:pt idx="6">
                  <c:v>84473</c:v>
                </c:pt>
                <c:pt idx="7">
                  <c:v>52819</c:v>
                </c:pt>
                <c:pt idx="8">
                  <c:v>48900</c:v>
                </c:pt>
                <c:pt idx="9">
                  <c:v>36329</c:v>
                </c:pt>
                <c:pt idx="10">
                  <c:v>42078</c:v>
                </c:pt>
                <c:pt idx="11">
                  <c:v>38916</c:v>
                </c:pt>
                <c:pt idx="12">
                  <c:v>60010</c:v>
                </c:pt>
                <c:pt idx="13">
                  <c:v>41002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6B17-473B-9056-B10A1825E340}"/>
            </c:ext>
          </c:extLst>
        </c:ser>
        <c:ser>
          <c:idx val="19"/>
          <c:order val="19"/>
          <c:tx>
            <c:strRef>
              <c:f>'Revenue- Expense'!$A$54</c:f>
              <c:strCache>
                <c:ptCount val="1"/>
                <c:pt idx="0">
                  <c:v>Promotion and printing (underwritten by FRHPL)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Expense'!$B$54:$O$54</c:f>
              <c:numCache>
                <c:formatCode>_("$"* #,##0_);_("$"* \(#,##0\);_("$"* "-"??_);_(@_)</c:formatCode>
                <c:ptCount val="14"/>
                <c:pt idx="0">
                  <c:v>51702</c:v>
                </c:pt>
                <c:pt idx="1">
                  <c:v>55163</c:v>
                </c:pt>
                <c:pt idx="2">
                  <c:v>71379</c:v>
                </c:pt>
                <c:pt idx="3">
                  <c:v>61163</c:v>
                </c:pt>
                <c:pt idx="4">
                  <c:v>57457</c:v>
                </c:pt>
                <c:pt idx="5">
                  <c:v>47113</c:v>
                </c:pt>
                <c:pt idx="6">
                  <c:v>43143</c:v>
                </c:pt>
                <c:pt idx="7">
                  <c:v>34485</c:v>
                </c:pt>
                <c:pt idx="8">
                  <c:v>30520</c:v>
                </c:pt>
                <c:pt idx="9">
                  <c:v>36733</c:v>
                </c:pt>
                <c:pt idx="10">
                  <c:v>38033</c:v>
                </c:pt>
                <c:pt idx="11">
                  <c:v>31919</c:v>
                </c:pt>
                <c:pt idx="12">
                  <c:v>33839</c:v>
                </c:pt>
                <c:pt idx="13">
                  <c:v>35932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6B17-473B-9056-B10A1825E340}"/>
            </c:ext>
          </c:extLst>
        </c:ser>
        <c:ser>
          <c:idx val="20"/>
          <c:order val="20"/>
          <c:tx>
            <c:strRef>
              <c:f>'Revenue- Expense'!$A$55</c:f>
              <c:strCache>
                <c:ptCount val="1"/>
                <c:pt idx="0">
                  <c:v>Staff memberships and development (underwritten by FRHPL)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Expense'!$B$55:$O$55</c:f>
              <c:numCache>
                <c:formatCode>_("$"* #,##0_);_("$"* \(#,##0\);_("$"* "-"??_);_(@_)</c:formatCode>
                <c:ptCount val="14"/>
                <c:pt idx="0">
                  <c:v>20703</c:v>
                </c:pt>
                <c:pt idx="1">
                  <c:v>22031</c:v>
                </c:pt>
                <c:pt idx="2">
                  <c:v>37362</c:v>
                </c:pt>
                <c:pt idx="3">
                  <c:v>34131</c:v>
                </c:pt>
                <c:pt idx="4">
                  <c:v>27678</c:v>
                </c:pt>
                <c:pt idx="5">
                  <c:v>21331</c:v>
                </c:pt>
                <c:pt idx="6">
                  <c:v>20133</c:v>
                </c:pt>
                <c:pt idx="7">
                  <c:v>17532</c:v>
                </c:pt>
                <c:pt idx="8">
                  <c:v>22494</c:v>
                </c:pt>
                <c:pt idx="9">
                  <c:v>31458</c:v>
                </c:pt>
                <c:pt idx="10">
                  <c:v>29376</c:v>
                </c:pt>
                <c:pt idx="11">
                  <c:v>35063</c:v>
                </c:pt>
                <c:pt idx="12">
                  <c:v>34818</c:v>
                </c:pt>
                <c:pt idx="13">
                  <c:v>30380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6B17-473B-9056-B10A1825E340}"/>
            </c:ext>
          </c:extLst>
        </c:ser>
        <c:ser>
          <c:idx val="21"/>
          <c:order val="21"/>
          <c:tx>
            <c:strRef>
              <c:f>'Revenue- Expense'!$A$56</c:f>
              <c:strCache>
                <c:ptCount val="1"/>
                <c:pt idx="0">
                  <c:v>Miscellaneous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Expense'!$B$56:$O$56</c:f>
              <c:numCache>
                <c:formatCode>_("$"* #,##0_);_("$"* \(#,##0\);_("$"* "-"??_);_(@_)</c:formatCode>
                <c:ptCount val="14"/>
                <c:pt idx="0">
                  <c:v>22602</c:v>
                </c:pt>
                <c:pt idx="1">
                  <c:v>100013</c:v>
                </c:pt>
                <c:pt idx="2">
                  <c:v>48851</c:v>
                </c:pt>
                <c:pt idx="3">
                  <c:v>15842</c:v>
                </c:pt>
                <c:pt idx="4">
                  <c:v>10863</c:v>
                </c:pt>
                <c:pt idx="5">
                  <c:v>13890</c:v>
                </c:pt>
                <c:pt idx="6">
                  <c:v>21029</c:v>
                </c:pt>
                <c:pt idx="7">
                  <c:v>6375</c:v>
                </c:pt>
                <c:pt idx="8">
                  <c:v>9469</c:v>
                </c:pt>
                <c:pt idx="9">
                  <c:v>19294</c:v>
                </c:pt>
                <c:pt idx="10">
                  <c:v>7546</c:v>
                </c:pt>
                <c:pt idx="11">
                  <c:v>7060</c:v>
                </c:pt>
                <c:pt idx="12">
                  <c:v>7163</c:v>
                </c:pt>
                <c:pt idx="13">
                  <c:v>9386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6B17-473B-9056-B10A1825E340}"/>
            </c:ext>
          </c:extLst>
        </c:ser>
        <c:ser>
          <c:idx val="22"/>
          <c:order val="22"/>
          <c:tx>
            <c:strRef>
              <c:f>'Revenue- Expense'!$A$57</c:f>
              <c:strCache>
                <c:ptCount val="1"/>
                <c:pt idx="0">
                  <c:v>Postage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Expense'!$B$57:$O$57</c:f>
              <c:numCache>
                <c:formatCode>_("$"* #,##0_);_("$"* \(#,##0\);_("$"* "-"??_);_(@_)</c:formatCode>
                <c:ptCount val="14"/>
                <c:pt idx="7">
                  <c:v>21384</c:v>
                </c:pt>
                <c:pt idx="8">
                  <c:v>23790</c:v>
                </c:pt>
                <c:pt idx="9">
                  <c:v>23768</c:v>
                </c:pt>
                <c:pt idx="10">
                  <c:v>26768</c:v>
                </c:pt>
                <c:pt idx="11">
                  <c:v>24413</c:v>
                </c:pt>
                <c:pt idx="12">
                  <c:v>22808</c:v>
                </c:pt>
                <c:pt idx="13">
                  <c:v>21454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6B17-473B-9056-B10A1825E340}"/>
            </c:ext>
          </c:extLst>
        </c:ser>
        <c:ser>
          <c:idx val="23"/>
          <c:order val="23"/>
          <c:tx>
            <c:strRef>
              <c:f>'Revenue- Expense'!$A$58</c:f>
              <c:strCache>
                <c:ptCount val="1"/>
                <c:pt idx="0">
                  <c:v>Gift and Grant Expense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Expense'!$B$58:$O$58</c:f>
              <c:numCache>
                <c:formatCode>_("$"* #,##0_);_("$"* \(#,##0\);_("$"* "-"??_);_(@_)</c:formatCode>
                <c:ptCount val="14"/>
                <c:pt idx="3">
                  <c:v>8744</c:v>
                </c:pt>
                <c:pt idx="4">
                  <c:v>749</c:v>
                </c:pt>
                <c:pt idx="5">
                  <c:v>5993</c:v>
                </c:pt>
                <c:pt idx="6">
                  <c:v>11947</c:v>
                </c:pt>
                <c:pt idx="7">
                  <c:v>16181</c:v>
                </c:pt>
                <c:pt idx="8">
                  <c:v>15634</c:v>
                </c:pt>
                <c:pt idx="9">
                  <c:v>16717</c:v>
                </c:pt>
                <c:pt idx="10">
                  <c:v>34159</c:v>
                </c:pt>
                <c:pt idx="11">
                  <c:v>11547</c:v>
                </c:pt>
                <c:pt idx="12">
                  <c:v>16486</c:v>
                </c:pt>
                <c:pt idx="13">
                  <c:v>13390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6B17-473B-9056-B10A1825E340}"/>
            </c:ext>
          </c:extLst>
        </c:ser>
        <c:ser>
          <c:idx val="24"/>
          <c:order val="24"/>
          <c:tx>
            <c:strRef>
              <c:f>'Revenue- Expense'!$A$59</c:f>
              <c:strCache>
                <c:ptCount val="1"/>
                <c:pt idx="0">
                  <c:v>Mileage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Expense'!$B$59:$O$59</c:f>
              <c:numCache>
                <c:formatCode>_("$"* #,##0_);_("$"* \(#,##0\);_("$"* "-"??_);_(@_)</c:formatCode>
                <c:ptCount val="14"/>
                <c:pt idx="0">
                  <c:v>4379</c:v>
                </c:pt>
                <c:pt idx="1">
                  <c:v>6540</c:v>
                </c:pt>
                <c:pt idx="2">
                  <c:v>7361</c:v>
                </c:pt>
                <c:pt idx="3">
                  <c:v>8671</c:v>
                </c:pt>
                <c:pt idx="4">
                  <c:v>5369</c:v>
                </c:pt>
                <c:pt idx="5">
                  <c:v>6441</c:v>
                </c:pt>
                <c:pt idx="6">
                  <c:v>3058</c:v>
                </c:pt>
                <c:pt idx="7">
                  <c:v>4936</c:v>
                </c:pt>
                <c:pt idx="8">
                  <c:v>4501</c:v>
                </c:pt>
                <c:pt idx="9">
                  <c:v>5232</c:v>
                </c:pt>
                <c:pt idx="10">
                  <c:v>5488</c:v>
                </c:pt>
                <c:pt idx="11">
                  <c:v>5741</c:v>
                </c:pt>
                <c:pt idx="12">
                  <c:v>4643</c:v>
                </c:pt>
                <c:pt idx="13">
                  <c:v>5920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6B17-473B-9056-B10A1825E340}"/>
            </c:ext>
          </c:extLst>
        </c:ser>
        <c:ser>
          <c:idx val="25"/>
          <c:order val="25"/>
          <c:tx>
            <c:strRef>
              <c:f>'Revenue- Expense'!$A$60</c:f>
              <c:strCache>
                <c:ptCount val="1"/>
                <c:pt idx="0">
                  <c:v>Property tax refunds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Expense'!$B$60:$O$60</c:f>
              <c:numCache>
                <c:formatCode>_("$"* #,##0_);_("$"* \(#,##0\);_("$"* "-"??_);_(@_)</c:formatCode>
                <c:ptCount val="14"/>
                <c:pt idx="7">
                  <c:v>33254</c:v>
                </c:pt>
                <c:pt idx="8">
                  <c:v>20124</c:v>
                </c:pt>
                <c:pt idx="9">
                  <c:v>10204</c:v>
                </c:pt>
                <c:pt idx="10">
                  <c:v>2010</c:v>
                </c:pt>
                <c:pt idx="11">
                  <c:v>353</c:v>
                </c:pt>
                <c:pt idx="12">
                  <c:v>93</c:v>
                </c:pt>
                <c:pt idx="13">
                  <c:v>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6B17-473B-9056-B10A1825E340}"/>
            </c:ext>
          </c:extLst>
        </c:ser>
        <c:ser>
          <c:idx val="26"/>
          <c:order val="26"/>
          <c:tx>
            <c:strRef>
              <c:f>'Revenue- Expense'!$A$61</c:f>
              <c:strCache>
                <c:ptCount val="1"/>
                <c:pt idx="0">
                  <c:v>Oakland Talking Book Service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Expense'!$B$61:$O$61</c:f>
              <c:numCache>
                <c:formatCode>_("$"* #,##0_);_("$"* \(#,##0\);_("$"* "-"??_);_(@_)</c:formatCode>
                <c:ptCount val="14"/>
                <c:pt idx="8">
                  <c:v>16286</c:v>
                </c:pt>
                <c:pt idx="9">
                  <c:v>10729</c:v>
                </c:pt>
                <c:pt idx="10">
                  <c:v>6553</c:v>
                </c:pt>
                <c:pt idx="11">
                  <c:v>3485</c:v>
                </c:pt>
                <c:pt idx="12">
                  <c:v>7274</c:v>
                </c:pt>
                <c:pt idx="13">
                  <c:v>2552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6B17-473B-9056-B10A1825E340}"/>
            </c:ext>
          </c:extLst>
        </c:ser>
        <c:ser>
          <c:idx val="27"/>
          <c:order val="27"/>
          <c:tx>
            <c:strRef>
              <c:f>'Revenue- Expense'!$A$62</c:f>
              <c:strCache>
                <c:ptCount val="1"/>
                <c:pt idx="0">
                  <c:v>Computer Software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 w="25400"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Expense'!$B$62:$O$62</c:f>
              <c:numCache>
                <c:formatCode>_("$"* #,##0_);_("$"* \(#,##0\);_("$"* "-"??_);_(@_)</c:formatCode>
                <c:ptCount val="14"/>
                <c:pt idx="0">
                  <c:v>11897</c:v>
                </c:pt>
                <c:pt idx="1">
                  <c:v>20766</c:v>
                </c:pt>
                <c:pt idx="2">
                  <c:v>2909</c:v>
                </c:pt>
                <c:pt idx="3">
                  <c:v>955</c:v>
                </c:pt>
                <c:pt idx="4">
                  <c:v>825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B17-473B-9056-B10A1825E3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8278736"/>
        <c:axId val="348274032"/>
      </c:areaChart>
      <c:catAx>
        <c:axId val="3482787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74032"/>
        <c:crosses val="autoZero"/>
        <c:auto val="1"/>
        <c:lblAlgn val="ctr"/>
        <c:lblOffset val="100"/>
        <c:noMultiLvlLbl val="0"/>
      </c:catAx>
      <c:valAx>
        <c:axId val="348274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787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7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1"/>
              <a:t>Rochester Hills Public Library - Personnel Expenses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'Revenue- Expense'!$A$22</c:f>
              <c:strCache>
                <c:ptCount val="1"/>
                <c:pt idx="0">
                  <c:v>Personnel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Expense'!$B$22:$O$22</c:f>
              <c:numCache>
                <c:formatCode>_("$"* #,##0_);_("$"* \(#,##0\);_("$"* "-"??_);_(@_)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0-2993-451D-A569-46E895014867}"/>
            </c:ext>
          </c:extLst>
        </c:ser>
        <c:ser>
          <c:idx val="1"/>
          <c:order val="1"/>
          <c:tx>
            <c:strRef>
              <c:f>'Revenue- Expense'!$A$23</c:f>
              <c:strCache>
                <c:ptCount val="1"/>
                <c:pt idx="0">
                  <c:v>Salaries and Wages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Expense'!$B$23:$O$23</c:f>
              <c:numCache>
                <c:formatCode>_("$"* #,##0_);_("$"* \(#,##0\);_("$"* "-"??_);_(@_)</c:formatCode>
                <c:ptCount val="14"/>
                <c:pt idx="0">
                  <c:v>2093233</c:v>
                </c:pt>
                <c:pt idx="1">
                  <c:v>2291135</c:v>
                </c:pt>
                <c:pt idx="2">
                  <c:v>2454973</c:v>
                </c:pt>
                <c:pt idx="3">
                  <c:v>2472307</c:v>
                </c:pt>
                <c:pt idx="4">
                  <c:v>2396515</c:v>
                </c:pt>
                <c:pt idx="5">
                  <c:v>2471168</c:v>
                </c:pt>
                <c:pt idx="6">
                  <c:v>2342851</c:v>
                </c:pt>
                <c:pt idx="7">
                  <c:v>2300384</c:v>
                </c:pt>
                <c:pt idx="8">
                  <c:v>2235785</c:v>
                </c:pt>
                <c:pt idx="9">
                  <c:v>2341457</c:v>
                </c:pt>
                <c:pt idx="10">
                  <c:v>2339554</c:v>
                </c:pt>
                <c:pt idx="11">
                  <c:v>2325302</c:v>
                </c:pt>
                <c:pt idx="12">
                  <c:v>2421311</c:v>
                </c:pt>
                <c:pt idx="13">
                  <c:v>2495926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993-451D-A569-46E895014867}"/>
            </c:ext>
          </c:extLst>
        </c:ser>
        <c:ser>
          <c:idx val="2"/>
          <c:order val="2"/>
          <c:tx>
            <c:strRef>
              <c:f>'Revenue- Expense'!$A$24</c:f>
              <c:strCache>
                <c:ptCount val="1"/>
                <c:pt idx="0">
                  <c:v>Employee benefits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Expense'!$B$24:$O$24</c:f>
              <c:numCache>
                <c:formatCode>_("$"* #,##0_);_("$"* \(#,##0\);_("$"* "-"??_);_(@_)</c:formatCode>
                <c:ptCount val="14"/>
                <c:pt idx="0">
                  <c:v>502460</c:v>
                </c:pt>
                <c:pt idx="1">
                  <c:v>597854</c:v>
                </c:pt>
                <c:pt idx="2">
                  <c:v>632160</c:v>
                </c:pt>
                <c:pt idx="3">
                  <c:v>635102</c:v>
                </c:pt>
                <c:pt idx="4">
                  <c:v>579514</c:v>
                </c:pt>
                <c:pt idx="5">
                  <c:v>599203</c:v>
                </c:pt>
                <c:pt idx="6">
                  <c:v>572088</c:v>
                </c:pt>
                <c:pt idx="7">
                  <c:v>488880</c:v>
                </c:pt>
                <c:pt idx="8">
                  <c:v>447428</c:v>
                </c:pt>
                <c:pt idx="9">
                  <c:v>494721</c:v>
                </c:pt>
                <c:pt idx="10">
                  <c:v>502524</c:v>
                </c:pt>
                <c:pt idx="11">
                  <c:v>519130</c:v>
                </c:pt>
                <c:pt idx="12">
                  <c:v>533099</c:v>
                </c:pt>
                <c:pt idx="13">
                  <c:v>554585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993-451D-A569-46E895014867}"/>
            </c:ext>
          </c:extLst>
        </c:ser>
        <c:ser>
          <c:idx val="3"/>
          <c:order val="3"/>
          <c:tx>
            <c:strRef>
              <c:f>'Revenue- Expense'!$A$55</c:f>
              <c:strCache>
                <c:ptCount val="1"/>
                <c:pt idx="0">
                  <c:v>Staff memberships and development (underwritten by FRHPL)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cat>
            <c:numRef>
              <c:f>'Revenue- Expense'!$B$21:$O$21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Expense'!$B$55:$O$55</c:f>
              <c:numCache>
                <c:formatCode>_("$"* #,##0_);_("$"* \(#,##0\);_("$"* "-"??_);_(@_)</c:formatCode>
                <c:ptCount val="14"/>
                <c:pt idx="0">
                  <c:v>20703</c:v>
                </c:pt>
                <c:pt idx="1">
                  <c:v>22031</c:v>
                </c:pt>
                <c:pt idx="2">
                  <c:v>37362</c:v>
                </c:pt>
                <c:pt idx="3">
                  <c:v>34131</c:v>
                </c:pt>
                <c:pt idx="4">
                  <c:v>27678</c:v>
                </c:pt>
                <c:pt idx="5">
                  <c:v>21331</c:v>
                </c:pt>
                <c:pt idx="6">
                  <c:v>20133</c:v>
                </c:pt>
                <c:pt idx="7">
                  <c:v>17532</c:v>
                </c:pt>
                <c:pt idx="8">
                  <c:v>22494</c:v>
                </c:pt>
                <c:pt idx="9">
                  <c:v>31458</c:v>
                </c:pt>
                <c:pt idx="10">
                  <c:v>29376</c:v>
                </c:pt>
                <c:pt idx="11">
                  <c:v>35063</c:v>
                </c:pt>
                <c:pt idx="12">
                  <c:v>34818</c:v>
                </c:pt>
                <c:pt idx="13">
                  <c:v>30380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993-451D-A569-46E8950148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8276776"/>
        <c:axId val="348277168"/>
      </c:areaChart>
      <c:catAx>
        <c:axId val="3482767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77168"/>
        <c:crosses val="autoZero"/>
        <c:auto val="1"/>
        <c:lblAlgn val="ctr"/>
        <c:lblOffset val="100"/>
        <c:noMultiLvlLbl val="0"/>
      </c:catAx>
      <c:valAx>
        <c:axId val="348277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767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1"/>
              <a:t>Rochester Hills Public Library - Revenue from Fines and Fees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'Revenue- Expense'!$A$10</c:f>
              <c:strCache>
                <c:ptCount val="1"/>
                <c:pt idx="0">
                  <c:v>Library Fines and Fees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numRef>
              <c:f>'Revenue- Expense'!$B$2:$O$2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Expense'!$B$10:$O$10</c:f>
              <c:numCache>
                <c:formatCode>_("$"* #,##0_);_("$"* \(#,##0\);_("$"* "-"??_);_(@_)</c:formatCode>
                <c:ptCount val="14"/>
                <c:pt idx="0">
                  <c:v>172954</c:v>
                </c:pt>
                <c:pt idx="1">
                  <c:v>176944</c:v>
                </c:pt>
                <c:pt idx="2">
                  <c:v>183029</c:v>
                </c:pt>
                <c:pt idx="3">
                  <c:v>207308</c:v>
                </c:pt>
                <c:pt idx="4">
                  <c:v>198925</c:v>
                </c:pt>
                <c:pt idx="5">
                  <c:v>199067</c:v>
                </c:pt>
                <c:pt idx="6">
                  <c:v>223873</c:v>
                </c:pt>
                <c:pt idx="7">
                  <c:v>215792</c:v>
                </c:pt>
                <c:pt idx="8">
                  <c:v>217342</c:v>
                </c:pt>
                <c:pt idx="9">
                  <c:v>208295</c:v>
                </c:pt>
                <c:pt idx="10">
                  <c:v>200668</c:v>
                </c:pt>
                <c:pt idx="11">
                  <c:v>133759</c:v>
                </c:pt>
                <c:pt idx="12">
                  <c:v>122119</c:v>
                </c:pt>
                <c:pt idx="13">
                  <c:v>98361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F2-4FFD-9718-7C182B5BF76C}"/>
            </c:ext>
          </c:extLst>
        </c:ser>
        <c:ser>
          <c:idx val="1"/>
          <c:order val="1"/>
          <c:tx>
            <c:strRef>
              <c:f>'Revenue- Expense'!$A$11</c:f>
              <c:strCache>
                <c:ptCount val="1"/>
                <c:pt idx="0">
                  <c:v>Oakland County (Penal Fines)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'Revenue- Expense'!$B$2:$O$2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Expense'!$B$11:$O$11</c:f>
              <c:numCache>
                <c:formatCode>_("$"* #,##0_);_("$"* \(#,##0\);_("$"* "-"??_);_(@_)</c:formatCode>
                <c:ptCount val="14"/>
                <c:pt idx="0">
                  <c:v>132382</c:v>
                </c:pt>
                <c:pt idx="1">
                  <c:v>123439</c:v>
                </c:pt>
                <c:pt idx="2">
                  <c:v>144477</c:v>
                </c:pt>
                <c:pt idx="3">
                  <c:v>139179</c:v>
                </c:pt>
                <c:pt idx="4">
                  <c:v>132503</c:v>
                </c:pt>
                <c:pt idx="5">
                  <c:v>123511</c:v>
                </c:pt>
                <c:pt idx="6">
                  <c:v>117882</c:v>
                </c:pt>
                <c:pt idx="7">
                  <c:v>113297</c:v>
                </c:pt>
                <c:pt idx="8">
                  <c:v>135266</c:v>
                </c:pt>
                <c:pt idx="9">
                  <c:v>133450</c:v>
                </c:pt>
                <c:pt idx="10">
                  <c:v>150989</c:v>
                </c:pt>
                <c:pt idx="11">
                  <c:v>203042</c:v>
                </c:pt>
                <c:pt idx="12">
                  <c:v>212538</c:v>
                </c:pt>
                <c:pt idx="13">
                  <c:v>203499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F2-4FFD-9718-7C182B5BF7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8274424"/>
        <c:axId val="348277952"/>
      </c:areaChart>
      <c:catAx>
        <c:axId val="3482744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77952"/>
        <c:crosses val="autoZero"/>
        <c:auto val="1"/>
        <c:lblAlgn val="ctr"/>
        <c:lblOffset val="100"/>
        <c:noMultiLvlLbl val="0"/>
      </c:catAx>
      <c:valAx>
        <c:axId val="348277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744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'Revenue- Expense'!$A$68</c:f>
              <c:strCache>
                <c:ptCount val="1"/>
                <c:pt idx="0">
                  <c:v>Revenue minus expenditures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'Revenue- Expense'!$B$2:$O$2</c:f>
              <c:numCache>
                <c:formatCode>General</c:formatCode>
                <c:ptCount val="14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</c:numCache>
            </c:numRef>
          </c:cat>
          <c:val>
            <c:numRef>
              <c:f>'Revenue- Expense'!$B$68:$O$68</c:f>
              <c:numCache>
                <c:formatCode>_("$"* #,##0_);_("$"* \(#,##0\);_("$"* "-"??_);_(@_)</c:formatCode>
                <c:ptCount val="14"/>
                <c:pt idx="0">
                  <c:v>-216620</c:v>
                </c:pt>
                <c:pt idx="1">
                  <c:v>-37237</c:v>
                </c:pt>
                <c:pt idx="2">
                  <c:v>-519806</c:v>
                </c:pt>
                <c:pt idx="3">
                  <c:v>206994</c:v>
                </c:pt>
                <c:pt idx="4">
                  <c:v>337938</c:v>
                </c:pt>
                <c:pt idx="5">
                  <c:v>270415</c:v>
                </c:pt>
                <c:pt idx="6">
                  <c:v>351479</c:v>
                </c:pt>
                <c:pt idx="7">
                  <c:v>-92343</c:v>
                </c:pt>
                <c:pt idx="8">
                  <c:v>-98726</c:v>
                </c:pt>
                <c:pt idx="9">
                  <c:v>-481708</c:v>
                </c:pt>
                <c:pt idx="10">
                  <c:v>-1188442</c:v>
                </c:pt>
                <c:pt idx="11">
                  <c:v>-1415806</c:v>
                </c:pt>
                <c:pt idx="12">
                  <c:v>-268054</c:v>
                </c:pt>
                <c:pt idx="13">
                  <c:v>-83168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16-493D-A7A5-C07DFCCC41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8275992"/>
        <c:axId val="400275984"/>
      </c:barChart>
      <c:catAx>
        <c:axId val="348275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275984"/>
        <c:crosses val="autoZero"/>
        <c:auto val="1"/>
        <c:lblAlgn val="ctr"/>
        <c:lblOffset val="100"/>
        <c:noMultiLvlLbl val="0"/>
      </c:catAx>
      <c:valAx>
        <c:axId val="400275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275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</a:t>
            </a:r>
            <a:r>
              <a:rPr lang="en-US" baseline="0"/>
              <a:t> Resident Contribution to Rochester Public Library via Property Taxes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'Revenue- Expense'!$A$91</c:f>
              <c:strCache>
                <c:ptCount val="1"/>
                <c:pt idx="0">
                  <c:v>Rochester Hills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extLst>
                <c:ext xmlns:c15="http://schemas.microsoft.com/office/drawing/2012/chart" uri="{02D57815-91ED-43cb-92C2-25804820EDAC}">
                  <c15:fullRef>
                    <c15:sqref>'Revenue- Expense'!$C$2:$V$2</c15:sqref>
                  </c15:fullRef>
                </c:ext>
              </c:extLst>
              <c:f>'Revenue- Expense'!$C$2:$U$2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'Revenue- Expense'!$C$91:$V$91</c15:sqref>
                  </c15:fullRef>
                </c:ext>
              </c:extLst>
              <c:f>'Revenue- Expense'!$C$91:$U$91</c:f>
              <c:numCache>
                <c:formatCode>_("$"* #,##0_);_("$"* \(#,##0\);_("$"* "-"??_);_(@_)</c:formatCode>
                <c:ptCount val="19"/>
                <c:pt idx="0">
                  <c:v>36.705702691463884</c:v>
                </c:pt>
                <c:pt idx="1">
                  <c:v>38.129380983870504</c:v>
                </c:pt>
                <c:pt idx="2">
                  <c:v>40.243950595932958</c:v>
                </c:pt>
                <c:pt idx="3">
                  <c:v>41.29568954328483</c:v>
                </c:pt>
                <c:pt idx="4">
                  <c:v>41.360280992687279</c:v>
                </c:pt>
                <c:pt idx="5">
                  <c:v>38.963800267624478</c:v>
                </c:pt>
                <c:pt idx="6">
                  <c:v>34.34568125078453</c:v>
                </c:pt>
                <c:pt idx="7">
                  <c:v>31.875051751262731</c:v>
                </c:pt>
                <c:pt idx="8">
                  <c:v>31.419858602157891</c:v>
                </c:pt>
                <c:pt idx="9">
                  <c:v>31.726064735945485</c:v>
                </c:pt>
                <c:pt idx="10">
                  <c:v>32.355045896474934</c:v>
                </c:pt>
                <c:pt idx="11">
                  <c:v>33.274062343498329</c:v>
                </c:pt>
                <c:pt idx="12">
                  <c:v>33.855059827225411</c:v>
                </c:pt>
                <c:pt idx="13">
                  <c:v>34.572328645924102</c:v>
                </c:pt>
                <c:pt idx="14">
                  <c:v>36.164781494451823</c:v>
                </c:pt>
                <c:pt idx="15">
                  <c:v>36.602214941022282</c:v>
                </c:pt>
                <c:pt idx="16">
                  <c:v>37.681251396060809</c:v>
                </c:pt>
                <c:pt idx="17">
                  <c:v>38.710069832585909</c:v>
                </c:pt>
                <c:pt idx="18">
                  <c:v>40.470132364937761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6B-45D0-A727-DBCA5C5AB4C3}"/>
            </c:ext>
          </c:extLst>
        </c:ser>
        <c:ser>
          <c:idx val="1"/>
          <c:order val="1"/>
          <c:tx>
            <c:strRef>
              <c:f>'Revenue- Expense'!$A$92</c:f>
              <c:strCache>
                <c:ptCount val="1"/>
                <c:pt idx="0">
                  <c:v>Oakland Township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extLst>
                <c:ext xmlns:c15="http://schemas.microsoft.com/office/drawing/2012/chart" uri="{02D57815-91ED-43cb-92C2-25804820EDAC}">
                  <c15:fullRef>
                    <c15:sqref>'Revenue- Expense'!$C$2:$V$2</c15:sqref>
                  </c15:fullRef>
                </c:ext>
              </c:extLst>
              <c:f>'Revenue- Expense'!$C$2:$U$2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'Revenue- Expense'!$C$92:$V$92</c15:sqref>
                  </c15:fullRef>
                </c:ext>
              </c:extLst>
              <c:f>'Revenue- Expense'!$C$92:$U$92</c:f>
              <c:numCache>
                <c:formatCode>_("$"* #,##0_);_("$"* \(#,##0\);_("$"* "-"??_);_(@_)</c:formatCode>
                <c:ptCount val="19"/>
                <c:pt idx="0">
                  <c:v>42.173321010474432</c:v>
                </c:pt>
                <c:pt idx="1">
                  <c:v>44.862654888970681</c:v>
                </c:pt>
                <c:pt idx="2">
                  <c:v>47.82067148633746</c:v>
                </c:pt>
                <c:pt idx="3">
                  <c:v>49.250657371736075</c:v>
                </c:pt>
                <c:pt idx="4">
                  <c:v>48.860594228540052</c:v>
                </c:pt>
                <c:pt idx="5">
                  <c:v>45.020561416055784</c:v>
                </c:pt>
                <c:pt idx="6">
                  <c:v>39.392568086489042</c:v>
                </c:pt>
                <c:pt idx="7">
                  <c:v>36.569767441860463</c:v>
                </c:pt>
                <c:pt idx="8">
                  <c:v>35.570025956438329</c:v>
                </c:pt>
                <c:pt idx="9">
                  <c:v>35.404806116876024</c:v>
                </c:pt>
                <c:pt idx="10">
                  <c:v>36.463412017167379</c:v>
                </c:pt>
                <c:pt idx="11">
                  <c:v>37.945059580301596</c:v>
                </c:pt>
                <c:pt idx="12">
                  <c:v>39.181129908103593</c:v>
                </c:pt>
                <c:pt idx="13">
                  <c:v>40.264905817030773</c:v>
                </c:pt>
                <c:pt idx="14">
                  <c:v>41.291930865207611</c:v>
                </c:pt>
                <c:pt idx="15">
                  <c:v>42.254397767478949</c:v>
                </c:pt>
                <c:pt idx="16">
                  <c:v>43.864614925669962</c:v>
                </c:pt>
                <c:pt idx="17">
                  <c:v>45.152761282660336</c:v>
                </c:pt>
                <c:pt idx="18">
                  <c:v>47.123758707573735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6B-45D0-A727-DBCA5C5AB4C3}"/>
            </c:ext>
          </c:extLst>
        </c:ser>
        <c:ser>
          <c:idx val="2"/>
          <c:order val="2"/>
          <c:tx>
            <c:strRef>
              <c:f>'Revenue- Expense'!$A$93</c:f>
              <c:strCache>
                <c:ptCount val="1"/>
                <c:pt idx="0">
                  <c:v>Rochester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extLst>
                <c:ext xmlns:c15="http://schemas.microsoft.com/office/drawing/2012/chart" uri="{02D57815-91ED-43cb-92C2-25804820EDAC}">
                  <c15:fullRef>
                    <c15:sqref>'Revenue- Expense'!$C$2:$V$2</c15:sqref>
                  </c15:fullRef>
                </c:ext>
              </c:extLst>
              <c:f>'Revenue- Expense'!$C$2:$U$2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'Revenue- Expense'!$C$93:$V$93</c15:sqref>
                  </c15:fullRef>
                </c:ext>
              </c:extLst>
              <c:f>'Revenue- Expense'!$C$93:$U$93</c:f>
              <c:numCache>
                <c:formatCode>_("$"* #,##0_);_("$"* \(#,##0\);_("$"* "-"??_);_(@_)</c:formatCode>
                <c:ptCount val="19"/>
                <c:pt idx="0">
                  <c:v>42.837616085114057</c:v>
                </c:pt>
                <c:pt idx="1">
                  <c:v>44.829406474820146</c:v>
                </c:pt>
                <c:pt idx="2">
                  <c:v>46.584432002889649</c:v>
                </c:pt>
                <c:pt idx="3">
                  <c:v>45.964695259593682</c:v>
                </c:pt>
                <c:pt idx="4">
                  <c:v>46.372103507348299</c:v>
                </c:pt>
                <c:pt idx="5">
                  <c:v>36.602863661395645</c:v>
                </c:pt>
                <c:pt idx="6">
                  <c:v>33.643475547929178</c:v>
                </c:pt>
                <c:pt idx="7">
                  <c:v>32.494581204520827</c:v>
                </c:pt>
                <c:pt idx="8">
                  <c:v>32.580885745040753</c:v>
                </c:pt>
                <c:pt idx="9">
                  <c:v>33.270689390449867</c:v>
                </c:pt>
                <c:pt idx="10">
                  <c:v>34.202439398588524</c:v>
                </c:pt>
                <c:pt idx="11">
                  <c:v>34.421418212350204</c:v>
                </c:pt>
                <c:pt idx="12">
                  <c:v>34.559135679926698</c:v>
                </c:pt>
                <c:pt idx="13">
                  <c:v>34.813639432815663</c:v>
                </c:pt>
                <c:pt idx="14">
                  <c:v>36.034366070085724</c:v>
                </c:pt>
                <c:pt idx="15">
                  <c:v>38.159340237821247</c:v>
                </c:pt>
                <c:pt idx="16">
                  <c:v>39.635654122556218</c:v>
                </c:pt>
                <c:pt idx="17">
                  <c:v>43.026299408652349</c:v>
                </c:pt>
                <c:pt idx="18">
                  <c:v>43.555286016120199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66B-45D0-A727-DBCA5C5AB4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04543488"/>
        <c:axId val="1704544448"/>
      </c:barChart>
      <c:catAx>
        <c:axId val="1704543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4544448"/>
        <c:crosses val="autoZero"/>
        <c:auto val="1"/>
        <c:lblAlgn val="ctr"/>
        <c:lblOffset val="100"/>
        <c:noMultiLvlLbl val="0"/>
      </c:catAx>
      <c:valAx>
        <c:axId val="1704544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4543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RHPL</a:t>
            </a:r>
            <a:r>
              <a:rPr lang="en-US" baseline="0"/>
              <a:t> - Revenue minus expenditures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'Revenue- Expense'!$C$2:$O$2</c:f>
              <c:numCache>
                <c:formatCode>General</c:formatCode>
                <c:ptCount val="13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numCache>
            </c:numRef>
          </c:cat>
          <c:val>
            <c:numRef>
              <c:f>'Revenue- Expense'!$C$68:$O$68</c:f>
              <c:numCache>
                <c:formatCode>_("$"* #,##0_);_("$"* \(#,##0\);_("$"* "-"??_);_(@_)</c:formatCode>
                <c:ptCount val="13"/>
                <c:pt idx="0">
                  <c:v>-37237</c:v>
                </c:pt>
                <c:pt idx="1">
                  <c:v>-519806</c:v>
                </c:pt>
                <c:pt idx="2">
                  <c:v>206994</c:v>
                </c:pt>
                <c:pt idx="3">
                  <c:v>337938</c:v>
                </c:pt>
                <c:pt idx="4">
                  <c:v>270415</c:v>
                </c:pt>
                <c:pt idx="5">
                  <c:v>351479</c:v>
                </c:pt>
                <c:pt idx="6">
                  <c:v>-92343</c:v>
                </c:pt>
                <c:pt idx="7">
                  <c:v>-98726</c:v>
                </c:pt>
                <c:pt idx="8">
                  <c:v>-481708</c:v>
                </c:pt>
                <c:pt idx="9">
                  <c:v>-1188442</c:v>
                </c:pt>
                <c:pt idx="10">
                  <c:v>-1415806</c:v>
                </c:pt>
                <c:pt idx="11">
                  <c:v>-268054</c:v>
                </c:pt>
                <c:pt idx="12">
                  <c:v>-83168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EE-4DAA-A8AD-FE44F74AD6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0272064"/>
        <c:axId val="400270496"/>
      </c:barChart>
      <c:catAx>
        <c:axId val="400272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270496"/>
        <c:crosses val="autoZero"/>
        <c:auto val="1"/>
        <c:lblAlgn val="ctr"/>
        <c:lblOffset val="100"/>
        <c:noMultiLvlLbl val="0"/>
      </c:catAx>
      <c:valAx>
        <c:axId val="400270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272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/>
              <a:t>End</a:t>
            </a:r>
            <a:r>
              <a:rPr lang="en-US" sz="2400" baseline="0"/>
              <a:t> of Year Fund Balance - RHPL</a:t>
            </a:r>
            <a:endParaRPr lang="en-US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'Revenue- Expense'!$C$2:$O$2</c:f>
              <c:numCache>
                <c:formatCode>General</c:formatCode>
                <c:ptCount val="13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numCache>
            </c:numRef>
          </c:cat>
          <c:val>
            <c:numRef>
              <c:f>'Revenue- Expense'!$C$71:$O$71</c:f>
              <c:numCache>
                <c:formatCode>_("$"* #,##0_);_("$"* \(#,##0\);_("$"* "-"??_);_(@_)</c:formatCode>
                <c:ptCount val="13"/>
                <c:pt idx="0">
                  <c:v>3006696</c:v>
                </c:pt>
                <c:pt idx="1">
                  <c:v>2647643</c:v>
                </c:pt>
                <c:pt idx="2">
                  <c:v>2854636</c:v>
                </c:pt>
                <c:pt idx="3">
                  <c:v>3192574</c:v>
                </c:pt>
                <c:pt idx="4">
                  <c:v>3462989</c:v>
                </c:pt>
                <c:pt idx="5">
                  <c:v>3814468</c:v>
                </c:pt>
                <c:pt idx="6">
                  <c:v>3722125</c:v>
                </c:pt>
                <c:pt idx="7">
                  <c:v>3623399</c:v>
                </c:pt>
                <c:pt idx="8">
                  <c:v>3141691</c:v>
                </c:pt>
                <c:pt idx="9">
                  <c:v>1953249</c:v>
                </c:pt>
                <c:pt idx="10">
                  <c:v>537443</c:v>
                </c:pt>
                <c:pt idx="11">
                  <c:v>269389</c:v>
                </c:pt>
                <c:pt idx="12">
                  <c:v>186221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F9-4052-955E-8232C270F5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00269712"/>
        <c:axId val="400273240"/>
      </c:lineChart>
      <c:catAx>
        <c:axId val="400269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273240"/>
        <c:crosses val="autoZero"/>
        <c:auto val="1"/>
        <c:lblAlgn val="ctr"/>
        <c:lblOffset val="100"/>
        <c:noMultiLvlLbl val="0"/>
      </c:catAx>
      <c:valAx>
        <c:axId val="400273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269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chart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chart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chart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82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82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82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82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82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82" workbookViewId="0" zoomToFit="1"/>
  </sheetViews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600-000000000000}">
  <sheetPr/>
  <sheetViews>
    <sheetView zoomScale="82" workbookViewId="0" zoomToFit="1"/>
  </sheetViews>
  <pageMargins left="0.7" right="0.7" top="0.75" bottom="0.75" header="0.3" footer="0.3"/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700-000000000000}">
  <sheetPr/>
  <sheetViews>
    <sheetView zoomScale="82" workbookViewId="0" zoomToFit="1"/>
  </sheetViews>
  <pageMargins left="0.7" right="0.7" top="0.75" bottom="0.75" header="0.3" footer="0.3"/>
  <drawing r:id="rId1"/>
</chartsheet>
</file>

<file path=xl/chartsheets/sheet9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800-000000000000}">
  <sheetPr/>
  <sheetViews>
    <sheetView zoomScale="82" workbookViewId="0" zoomToFit="1"/>
  </sheetViews>
  <pageMargins left="0.7" right="0.7" top="0.75" bottom="0.75" header="0.3" footer="0.3"/>
  <drawing r:id="rId1"/>
</chartsheet>
</file>

<file path=xl/chartsheets/sheet10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693FFB1-00D3-4F4B-A681-14C68AF8A99D}">
  <sheetPr/>
  <sheetViews>
    <sheetView zoomScale="82" workbookViewId="0" zoomToFit="1"/>
  </sheetViews>
  <pageMargins left="0.7" right="0.7" top="0.75" bottom="0.75" header="0.3" footer="0.3"/>
  <drawing r:id="rId1"/>
</chartsheet>
</file>

<file path=xl/chartsheets/sheet1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A00-000000000000}">
  <sheetPr/>
  <sheetViews>
    <sheetView zoomScale="82" workbookViewId="0" zoomToFit="1"/>
  </sheetViews>
  <pageMargins left="0.7" right="0.7" top="0.75" bottom="0.75" header="0.3" footer="0.3"/>
  <drawing r:id="rId1"/>
</chartsheet>
</file>

<file path=xl/chartsheets/sheet1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B00-000000000000}">
  <sheetPr/>
  <sheetViews>
    <sheetView zoomScale="8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1488" cy="627256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1488" cy="627256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1488" cy="627256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51488" cy="627256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0.75766</cdr:x>
      <cdr:y>0.28161</cdr:y>
    </cdr:from>
    <cdr:to>
      <cdr:x>0.95125</cdr:x>
      <cdr:y>0.40996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558987" y="1772374"/>
          <a:ext cx="1675918" cy="80781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600"/>
        </a:p>
      </cdr:txBody>
    </cdr:sp>
  </cdr:relSizeAnchor>
  <cdr:relSizeAnchor xmlns:cdr="http://schemas.openxmlformats.org/drawingml/2006/chartDrawing">
    <cdr:from>
      <cdr:x>0.54875</cdr:x>
      <cdr:y>0.42912</cdr:y>
    </cdr:from>
    <cdr:to>
      <cdr:x>0.70334</cdr:x>
      <cdr:y>0.48659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4750443" y="2700759"/>
          <a:ext cx="1338323" cy="3617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600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51488" cy="627256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51488" cy="627256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651488" cy="627256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8651488" cy="627256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8651488" cy="627256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8651488" cy="627256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084DF-4021-E156-6D23-0E3B12EA39B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0.18904</cdr:x>
      <cdr:y>0.15852</cdr:y>
    </cdr:from>
    <cdr:to>
      <cdr:x>0.83673</cdr:x>
      <cdr:y>0.34963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0BDAF4F-80B8-4904-1071-CFE7D3A31798}"/>
            </a:ext>
          </a:extLst>
        </cdr:cNvPr>
        <cdr:cNvSpPr txBox="1"/>
      </cdr:nvSpPr>
      <cdr:spPr>
        <a:xfrm xmlns:a="http://schemas.openxmlformats.org/drawingml/2006/main">
          <a:off x="1635512" y="994317"/>
          <a:ext cx="5603488" cy="11987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 kern="12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8651488" cy="627256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8651488" cy="627256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neilsberg.com/insights/oakland-charter-township-mi-population-by-year/" TargetMode="External"/><Relationship Id="rId1" Type="http://schemas.openxmlformats.org/officeDocument/2006/relationships/hyperlink" Target="https://treas-secure.state.mi.us/LAFDocSearch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treas-secure.state.mi.us/LAFDocSearch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secure.munetrix.com/sections/charts/chmillages.php?MunID=1055" TargetMode="External"/><Relationship Id="rId2" Type="http://schemas.openxmlformats.org/officeDocument/2006/relationships/hyperlink" Target="https://secure.munetrix.com/Michigan/Municipalities/01-SEMCOG/Oakland-County/Township/Oakland-Township" TargetMode="External"/><Relationship Id="rId1" Type="http://schemas.openxmlformats.org/officeDocument/2006/relationships/hyperlink" Target="https://treas-secure.state.mi.us/LAFDocSearch/tl41R01.aspx?&amp;lu_id=3869&amp;doc_yr=2018&amp;doc_code=AUD" TargetMode="External"/><Relationship Id="rId4" Type="http://schemas.openxmlformats.org/officeDocument/2006/relationships/hyperlink" Target="https://secure.munetrix.com/sections/charts/chmillages.php?MunID=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C113"/>
  <sheetViews>
    <sheetView workbookViewId="0">
      <pane xSplit="1" ySplit="2" topLeftCell="C79" activePane="bottomRight" state="frozen"/>
      <selection pane="topRight" activeCell="C1" sqref="C1"/>
      <selection pane="bottomLeft" activeCell="A4" sqref="A4"/>
      <selection pane="bottomRight" activeCell="V88" sqref="V88"/>
    </sheetView>
  </sheetViews>
  <sheetFormatPr defaultRowHeight="14.4" x14ac:dyDescent="0.3"/>
  <cols>
    <col min="1" max="1" width="54.6640625" bestFit="1" customWidth="1"/>
    <col min="2" max="8" width="11.5546875" bestFit="1" customWidth="1"/>
    <col min="9" max="9" width="14.109375" customWidth="1"/>
    <col min="10" max="15" width="12.5546875" bestFit="1" customWidth="1"/>
    <col min="16" max="24" width="12.5546875" customWidth="1"/>
    <col min="25" max="25" width="13.5546875" bestFit="1" customWidth="1"/>
    <col min="26" max="26" width="12.5546875" bestFit="1" customWidth="1"/>
    <col min="27" max="27" width="11.5546875" bestFit="1" customWidth="1"/>
  </cols>
  <sheetData>
    <row r="1" spans="1:26" ht="36.6" x14ac:dyDescent="0.7">
      <c r="A1" s="14" t="s">
        <v>0</v>
      </c>
    </row>
    <row r="2" spans="1:26" ht="31.2" x14ac:dyDescent="0.5">
      <c r="A2" s="10" t="s">
        <v>8</v>
      </c>
      <c r="B2" s="3">
        <v>2004</v>
      </c>
      <c r="C2" s="3">
        <f>B2+1</f>
        <v>2005</v>
      </c>
      <c r="D2" s="3">
        <f t="shared" ref="D2:N2" si="0">C2+1</f>
        <v>2006</v>
      </c>
      <c r="E2" s="3">
        <f t="shared" si="0"/>
        <v>2007</v>
      </c>
      <c r="F2" s="3">
        <f t="shared" si="0"/>
        <v>2008</v>
      </c>
      <c r="G2" s="3">
        <f t="shared" si="0"/>
        <v>2009</v>
      </c>
      <c r="H2" s="3">
        <f t="shared" si="0"/>
        <v>2010</v>
      </c>
      <c r="I2" s="3">
        <f t="shared" si="0"/>
        <v>2011</v>
      </c>
      <c r="J2" s="3">
        <f t="shared" si="0"/>
        <v>2012</v>
      </c>
      <c r="K2" s="3">
        <f t="shared" si="0"/>
        <v>2013</v>
      </c>
      <c r="L2" s="3">
        <f t="shared" si="0"/>
        <v>2014</v>
      </c>
      <c r="M2" s="3">
        <f t="shared" si="0"/>
        <v>2015</v>
      </c>
      <c r="N2" s="3">
        <f t="shared" si="0"/>
        <v>2016</v>
      </c>
      <c r="O2" s="3">
        <f>N2+1</f>
        <v>2017</v>
      </c>
      <c r="P2" s="3">
        <v>2018</v>
      </c>
      <c r="Q2" s="3">
        <v>2019</v>
      </c>
      <c r="R2" s="3">
        <v>2020</v>
      </c>
      <c r="S2" s="3">
        <v>2021</v>
      </c>
      <c r="T2" s="3">
        <v>2022</v>
      </c>
      <c r="U2" s="3">
        <v>2023</v>
      </c>
      <c r="V2" s="3">
        <v>2024</v>
      </c>
      <c r="W2" s="3">
        <v>2025</v>
      </c>
      <c r="X2" s="3"/>
      <c r="Y2" s="13" t="s">
        <v>55</v>
      </c>
      <c r="Z2" s="20" t="s">
        <v>64</v>
      </c>
    </row>
    <row r="3" spans="1:26" x14ac:dyDescent="0.3">
      <c r="A3" s="7" t="s">
        <v>1</v>
      </c>
      <c r="B3" s="1">
        <v>2387792</v>
      </c>
      <c r="C3" s="1">
        <v>2559819</v>
      </c>
      <c r="D3" s="1">
        <v>2652356</v>
      </c>
      <c r="E3" s="1">
        <v>2792407</v>
      </c>
      <c r="F3" s="1">
        <v>2863567</v>
      </c>
      <c r="G3" s="1">
        <v>2873216</v>
      </c>
      <c r="H3" s="1">
        <v>2766235</v>
      </c>
      <c r="I3" s="1">
        <v>2462551</v>
      </c>
      <c r="J3" s="1">
        <v>2309730</v>
      </c>
      <c r="K3" s="1">
        <v>2297640</v>
      </c>
      <c r="L3" s="1">
        <v>2327900</v>
      </c>
      <c r="M3" s="1">
        <v>2382755</v>
      </c>
      <c r="N3" s="1">
        <v>2458321</v>
      </c>
      <c r="O3" s="1">
        <v>2523827</v>
      </c>
      <c r="P3" s="1">
        <v>2578992</v>
      </c>
      <c r="Q3" s="1">
        <v>2695325</v>
      </c>
      <c r="R3" s="1">
        <v>2792749</v>
      </c>
      <c r="S3" s="1">
        <v>2867807</v>
      </c>
      <c r="T3" s="1">
        <v>2943475</v>
      </c>
      <c r="U3" s="1">
        <v>3075811</v>
      </c>
      <c r="V3" s="1"/>
      <c r="W3" s="1"/>
      <c r="X3" s="1"/>
      <c r="Y3" s="1">
        <f t="shared" ref="Y3:Y19" si="1">AVERAGE(C3:O3)</f>
        <v>2559255.6923076925</v>
      </c>
      <c r="Z3" s="5">
        <f t="shared" ref="Z3:Z19" si="2">SUM(C3:Y3)</f>
        <v>52783738.692307696</v>
      </c>
    </row>
    <row r="4" spans="1:26" x14ac:dyDescent="0.3">
      <c r="A4" s="7" t="s">
        <v>65</v>
      </c>
      <c r="B4" s="1">
        <v>600922</v>
      </c>
      <c r="C4" s="1">
        <v>684473</v>
      </c>
      <c r="D4" s="1">
        <v>731351</v>
      </c>
      <c r="E4" s="1">
        <v>780529</v>
      </c>
      <c r="F4" s="1">
        <v>805396</v>
      </c>
      <c r="G4" s="1">
        <v>800874</v>
      </c>
      <c r="H4" s="1">
        <v>755400</v>
      </c>
      <c r="I4" s="1">
        <v>666798</v>
      </c>
      <c r="J4" s="1">
        <v>629000</v>
      </c>
      <c r="K4" s="1">
        <v>630372</v>
      </c>
      <c r="L4" s="1">
        <v>648262</v>
      </c>
      <c r="M4" s="1">
        <v>679678</v>
      </c>
      <c r="N4" s="1">
        <v>719666</v>
      </c>
      <c r="O4" s="1">
        <v>750397</v>
      </c>
      <c r="P4" s="1">
        <v>775945</v>
      </c>
      <c r="Q4" s="1">
        <v>807505</v>
      </c>
      <c r="R4" s="1">
        <v>847919</v>
      </c>
      <c r="S4" s="1">
        <v>882249</v>
      </c>
      <c r="T4" s="1">
        <v>912447</v>
      </c>
      <c r="U4" s="1">
        <v>953832</v>
      </c>
      <c r="V4" s="1">
        <v>1041100</v>
      </c>
      <c r="W4" s="1"/>
      <c r="X4" s="1"/>
      <c r="Y4" s="1">
        <f t="shared" si="1"/>
        <v>714015.07692307688</v>
      </c>
      <c r="Z4" s="5">
        <f t="shared" si="2"/>
        <v>16217208.076923076</v>
      </c>
    </row>
    <row r="5" spans="1:26" x14ac:dyDescent="0.3">
      <c r="A5" s="7" t="s">
        <v>66</v>
      </c>
      <c r="B5" s="1">
        <v>454458</v>
      </c>
      <c r="C5" s="1">
        <v>475112</v>
      </c>
      <c r="D5" s="1">
        <v>498503</v>
      </c>
      <c r="E5" s="5">
        <v>515876</v>
      </c>
      <c r="F5" s="1">
        <v>509059</v>
      </c>
      <c r="G5" s="1">
        <v>514313</v>
      </c>
      <c r="H5" s="1">
        <v>465259</v>
      </c>
      <c r="I5" s="1">
        <v>431343</v>
      </c>
      <c r="J5" s="1">
        <v>419765</v>
      </c>
      <c r="K5" s="1">
        <v>423747</v>
      </c>
      <c r="L5" s="1">
        <v>433384</v>
      </c>
      <c r="M5" s="1">
        <v>445863</v>
      </c>
      <c r="N5" s="1">
        <v>450955</v>
      </c>
      <c r="O5" s="1">
        <v>452621</v>
      </c>
      <c r="P5" s="1">
        <v>464031</v>
      </c>
      <c r="Q5" s="1">
        <v>479185</v>
      </c>
      <c r="R5" s="1">
        <v>497407</v>
      </c>
      <c r="S5" s="1">
        <v>512925</v>
      </c>
      <c r="T5" s="1">
        <v>552974</v>
      </c>
      <c r="U5" s="1">
        <v>556593</v>
      </c>
      <c r="V5" s="1"/>
      <c r="W5" s="1"/>
      <c r="X5" s="1"/>
      <c r="Y5" s="1">
        <f t="shared" si="1"/>
        <v>464292.30769230769</v>
      </c>
      <c r="Z5" s="5">
        <f t="shared" si="2"/>
        <v>9563207.307692308</v>
      </c>
    </row>
    <row r="6" spans="1:26" x14ac:dyDescent="0.3">
      <c r="A6" s="7" t="s">
        <v>4</v>
      </c>
      <c r="B6" s="1">
        <v>117205</v>
      </c>
      <c r="C6" s="1">
        <v>384796</v>
      </c>
      <c r="D6" s="1">
        <v>146750</v>
      </c>
      <c r="E6" s="1">
        <v>157507</v>
      </c>
      <c r="F6" s="1">
        <v>174538</v>
      </c>
      <c r="G6" s="1">
        <v>164032</v>
      </c>
      <c r="H6" s="1">
        <v>175463</v>
      </c>
      <c r="I6" s="1">
        <v>170416</v>
      </c>
      <c r="J6" s="1">
        <v>403509</v>
      </c>
      <c r="K6" s="1">
        <v>385804</v>
      </c>
      <c r="L6" s="1">
        <v>223083</v>
      </c>
      <c r="M6" s="1">
        <v>195082</v>
      </c>
      <c r="N6" s="1">
        <v>204662</v>
      </c>
      <c r="O6" s="1">
        <v>254938</v>
      </c>
      <c r="P6" s="1"/>
      <c r="Q6" s="1"/>
      <c r="R6" s="1"/>
      <c r="S6" s="1"/>
      <c r="T6" s="1"/>
      <c r="U6" s="1"/>
      <c r="V6" s="1"/>
      <c r="W6" s="1"/>
      <c r="X6" s="1"/>
      <c r="Y6" s="1">
        <f t="shared" si="1"/>
        <v>233890.76923076922</v>
      </c>
      <c r="Z6" s="5">
        <f t="shared" si="2"/>
        <v>3274470.769230769</v>
      </c>
    </row>
    <row r="7" spans="1:26" x14ac:dyDescent="0.3">
      <c r="A7" s="7" t="s">
        <v>102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>
        <v>7469</v>
      </c>
      <c r="Q7" s="1">
        <v>11073</v>
      </c>
      <c r="R7" s="1">
        <v>7549</v>
      </c>
      <c r="S7" s="1">
        <v>11602</v>
      </c>
      <c r="T7" s="1">
        <v>11295</v>
      </c>
      <c r="U7" s="1">
        <v>2264</v>
      </c>
      <c r="V7" s="1"/>
      <c r="W7" s="1"/>
      <c r="X7" s="1"/>
      <c r="Y7" s="1"/>
      <c r="Z7" s="5"/>
    </row>
    <row r="8" spans="1:26" x14ac:dyDescent="0.3">
      <c r="A8" s="7" t="s">
        <v>103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>
        <v>110000</v>
      </c>
      <c r="Q8" s="1">
        <v>185000</v>
      </c>
      <c r="R8" s="1">
        <v>170000</v>
      </c>
      <c r="S8" s="1">
        <v>100000</v>
      </c>
      <c r="T8" s="1">
        <v>170000</v>
      </c>
      <c r="U8" s="1">
        <v>171000</v>
      </c>
      <c r="V8" s="1"/>
      <c r="W8" s="1"/>
      <c r="X8" s="1"/>
      <c r="Y8" s="1"/>
      <c r="Z8" s="5"/>
    </row>
    <row r="9" spans="1:26" x14ac:dyDescent="0.3">
      <c r="A9" s="7" t="s">
        <v>104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>
        <v>54523</v>
      </c>
      <c r="Q9" s="1">
        <v>37003</v>
      </c>
      <c r="R9" s="1">
        <v>41612</v>
      </c>
      <c r="S9" s="1">
        <v>43073</v>
      </c>
      <c r="T9" s="1">
        <v>43396</v>
      </c>
      <c r="U9" s="1">
        <v>50879</v>
      </c>
      <c r="V9" s="1"/>
      <c r="W9" s="1"/>
      <c r="X9" s="1"/>
      <c r="Y9" s="1"/>
      <c r="Z9" s="5"/>
    </row>
    <row r="10" spans="1:26" x14ac:dyDescent="0.3">
      <c r="A10" s="7" t="s">
        <v>105</v>
      </c>
      <c r="B10" s="1">
        <v>172954</v>
      </c>
      <c r="C10" s="1">
        <v>176944</v>
      </c>
      <c r="D10" s="1">
        <v>183029</v>
      </c>
      <c r="E10" s="1">
        <v>207308</v>
      </c>
      <c r="F10" s="1">
        <v>198925</v>
      </c>
      <c r="G10" s="1">
        <v>199067</v>
      </c>
      <c r="H10" s="1">
        <v>223873</v>
      </c>
      <c r="I10" s="1">
        <v>215792</v>
      </c>
      <c r="J10" s="1">
        <v>217342</v>
      </c>
      <c r="K10" s="1">
        <v>208295</v>
      </c>
      <c r="L10" s="1">
        <v>200668</v>
      </c>
      <c r="M10" s="23">
        <v>133759</v>
      </c>
      <c r="N10" s="23">
        <v>122119</v>
      </c>
      <c r="O10" s="23">
        <v>98361</v>
      </c>
      <c r="P10" s="23">
        <v>94076</v>
      </c>
      <c r="Q10" s="23">
        <v>87418</v>
      </c>
      <c r="R10" s="23">
        <v>38386</v>
      </c>
      <c r="S10" s="23">
        <v>54872</v>
      </c>
      <c r="T10" s="23">
        <v>57411</v>
      </c>
      <c r="U10" s="23">
        <v>61067</v>
      </c>
      <c r="V10" s="23"/>
      <c r="W10" s="23"/>
      <c r="X10" s="23"/>
      <c r="Y10" s="1">
        <f t="shared" si="1"/>
        <v>183498.61538461538</v>
      </c>
      <c r="Z10" s="5">
        <f t="shared" si="2"/>
        <v>2962210.6153846155</v>
      </c>
    </row>
    <row r="11" spans="1:26" x14ac:dyDescent="0.3">
      <c r="A11" s="7" t="s">
        <v>107</v>
      </c>
      <c r="B11" s="1">
        <v>132382</v>
      </c>
      <c r="C11" s="1">
        <v>123439</v>
      </c>
      <c r="D11" s="1">
        <v>144477</v>
      </c>
      <c r="E11" s="1">
        <v>139179</v>
      </c>
      <c r="F11" s="1">
        <v>132503</v>
      </c>
      <c r="G11" s="1">
        <v>123511</v>
      </c>
      <c r="H11" s="1">
        <v>117882</v>
      </c>
      <c r="I11" s="1">
        <v>113297</v>
      </c>
      <c r="J11" s="1">
        <v>135266</v>
      </c>
      <c r="K11" s="1">
        <v>133450</v>
      </c>
      <c r="L11" s="1">
        <v>150989</v>
      </c>
      <c r="M11" s="1">
        <v>203042</v>
      </c>
      <c r="N11" s="1">
        <v>212538</v>
      </c>
      <c r="O11" s="1">
        <v>203499</v>
      </c>
      <c r="P11" s="1">
        <v>210128</v>
      </c>
      <c r="Q11" s="1">
        <v>214629</v>
      </c>
      <c r="R11" s="1">
        <v>173056</v>
      </c>
      <c r="S11" s="1">
        <v>177430</v>
      </c>
      <c r="T11" s="1">
        <v>163476</v>
      </c>
      <c r="U11" s="1">
        <v>146748</v>
      </c>
      <c r="V11" s="1"/>
      <c r="W11" s="1"/>
      <c r="X11" s="1"/>
      <c r="Y11" s="1">
        <f t="shared" si="1"/>
        <v>148697.84615384616</v>
      </c>
      <c r="Z11" s="5">
        <f t="shared" si="2"/>
        <v>3167236.846153846</v>
      </c>
    </row>
    <row r="12" spans="1:26" x14ac:dyDescent="0.3">
      <c r="A12" s="7" t="s">
        <v>5</v>
      </c>
      <c r="B12" s="1">
        <v>88134</v>
      </c>
      <c r="C12" s="1">
        <v>126657</v>
      </c>
      <c r="D12" s="1">
        <v>184057</v>
      </c>
      <c r="E12" s="1">
        <v>259935</v>
      </c>
      <c r="F12" s="1">
        <v>63846</v>
      </c>
      <c r="G12" s="1">
        <v>152995</v>
      </c>
      <c r="H12" s="1">
        <v>87896</v>
      </c>
      <c r="I12" s="1">
        <v>35030</v>
      </c>
      <c r="J12" s="1">
        <v>93122</v>
      </c>
      <c r="K12" s="1">
        <v>-1201</v>
      </c>
      <c r="L12" s="1">
        <v>50935</v>
      </c>
      <c r="M12" s="1">
        <v>5726</v>
      </c>
      <c r="N12" s="1">
        <v>5531</v>
      </c>
      <c r="O12" s="1">
        <v>6519</v>
      </c>
      <c r="P12" s="1">
        <v>13055</v>
      </c>
      <c r="Q12" s="1">
        <v>42619</v>
      </c>
      <c r="R12" s="1">
        <v>29827</v>
      </c>
      <c r="S12" s="49">
        <v>-7350</v>
      </c>
      <c r="T12" s="49">
        <v>-30245</v>
      </c>
      <c r="U12" s="1">
        <v>138718</v>
      </c>
      <c r="V12" s="1"/>
      <c r="W12" s="1"/>
      <c r="X12" s="1"/>
      <c r="Y12" s="1">
        <f t="shared" si="1"/>
        <v>82388.307692307688</v>
      </c>
      <c r="Z12" s="5">
        <f t="shared" si="2"/>
        <v>1340060.3076923077</v>
      </c>
    </row>
    <row r="13" spans="1:26" x14ac:dyDescent="0.3">
      <c r="A13" s="7" t="s">
        <v>3</v>
      </c>
      <c r="B13" s="1">
        <v>80598</v>
      </c>
      <c r="C13" s="1">
        <v>80323</v>
      </c>
      <c r="D13" s="1">
        <v>30067</v>
      </c>
      <c r="E13" s="1">
        <v>73008</v>
      </c>
      <c r="F13" s="1">
        <v>60300</v>
      </c>
      <c r="G13" s="1">
        <v>58023</v>
      </c>
      <c r="H13" s="1">
        <v>36437</v>
      </c>
      <c r="I13" s="1">
        <v>43993</v>
      </c>
      <c r="J13" s="1">
        <v>45002</v>
      </c>
      <c r="K13" s="1">
        <v>92098</v>
      </c>
      <c r="L13" s="1">
        <v>101914</v>
      </c>
      <c r="M13" s="1">
        <v>101227</v>
      </c>
      <c r="N13" s="1">
        <v>107621</v>
      </c>
      <c r="O13" s="1">
        <v>107113</v>
      </c>
      <c r="P13" s="1">
        <v>115026</v>
      </c>
      <c r="Q13" s="1">
        <v>121706</v>
      </c>
      <c r="R13" s="1">
        <v>121520</v>
      </c>
      <c r="S13" s="1">
        <v>128224</v>
      </c>
      <c r="T13" s="1">
        <v>148596</v>
      </c>
      <c r="U13" s="1">
        <v>152014</v>
      </c>
      <c r="V13" s="1"/>
      <c r="W13" s="1"/>
      <c r="X13" s="1"/>
      <c r="Y13" s="1">
        <f t="shared" si="1"/>
        <v>72086.61538461539</v>
      </c>
      <c r="Z13" s="5">
        <f t="shared" si="2"/>
        <v>1796298.6153846155</v>
      </c>
    </row>
    <row r="14" spans="1:26" x14ac:dyDescent="0.3">
      <c r="A14" s="7" t="s">
        <v>25</v>
      </c>
      <c r="B14" s="1"/>
      <c r="C14" s="1"/>
      <c r="D14" s="1"/>
      <c r="E14" s="1"/>
      <c r="F14" s="1"/>
      <c r="G14" s="1"/>
      <c r="H14" s="1"/>
      <c r="I14" s="1"/>
      <c r="J14" s="1">
        <v>30000</v>
      </c>
      <c r="K14" s="1">
        <v>120000</v>
      </c>
      <c r="L14" s="1">
        <v>123600</v>
      </c>
      <c r="M14" s="1">
        <v>127308</v>
      </c>
      <c r="N14" s="1">
        <v>131127</v>
      </c>
      <c r="O14" s="1">
        <v>135060</v>
      </c>
      <c r="P14" s="1">
        <v>139112</v>
      </c>
      <c r="Q14" s="1">
        <v>143285</v>
      </c>
      <c r="R14" s="1"/>
      <c r="S14" s="1"/>
      <c r="T14" s="1"/>
      <c r="U14" s="1">
        <v>150480</v>
      </c>
      <c r="V14" s="1"/>
      <c r="W14" s="1"/>
      <c r="X14" s="1"/>
      <c r="Y14" s="1">
        <f>AVERAGE(C14:P14)</f>
        <v>115172.42857142857</v>
      </c>
      <c r="Z14" s="5">
        <f t="shared" si="2"/>
        <v>1215144.4285714286</v>
      </c>
    </row>
    <row r="15" spans="1:26" x14ac:dyDescent="0.3">
      <c r="A15" s="7" t="s">
        <v>21</v>
      </c>
      <c r="B15" s="1">
        <v>21550</v>
      </c>
      <c r="C15" s="1">
        <v>9094</v>
      </c>
      <c r="D15" s="1">
        <v>27599</v>
      </c>
      <c r="E15" s="1">
        <v>26995</v>
      </c>
      <c r="F15" s="1">
        <v>32122</v>
      </c>
      <c r="G15" s="1">
        <v>20190</v>
      </c>
      <c r="H15" s="1">
        <v>45013</v>
      </c>
      <c r="I15" s="1">
        <v>28348</v>
      </c>
      <c r="J15" s="1">
        <v>16729</v>
      </c>
      <c r="K15" s="1">
        <v>23040</v>
      </c>
      <c r="L15" s="1">
        <v>7379</v>
      </c>
      <c r="M15" s="1">
        <v>6445</v>
      </c>
      <c r="N15" s="1">
        <v>14498</v>
      </c>
      <c r="O15" s="1">
        <v>14114</v>
      </c>
      <c r="P15" s="1">
        <v>11957</v>
      </c>
      <c r="Q15" s="1">
        <v>4890</v>
      </c>
      <c r="R15" s="1"/>
      <c r="S15" s="1"/>
      <c r="T15" s="1"/>
      <c r="U15" s="1">
        <v>44828</v>
      </c>
      <c r="V15" s="1"/>
      <c r="W15" s="1"/>
      <c r="X15" s="1"/>
      <c r="Y15" s="1">
        <f t="shared" si="1"/>
        <v>20889.692307692309</v>
      </c>
      <c r="Z15" s="5">
        <f t="shared" si="2"/>
        <v>354130.69230769231</v>
      </c>
    </row>
    <row r="16" spans="1:26" ht="14.25" customHeight="1" x14ac:dyDescent="0.3">
      <c r="A16" s="7" t="s">
        <v>22</v>
      </c>
      <c r="B16" s="1"/>
      <c r="C16" s="1"/>
      <c r="D16" s="1">
        <v>3250</v>
      </c>
      <c r="E16" s="1">
        <v>2645</v>
      </c>
      <c r="F16" s="1">
        <v>300</v>
      </c>
      <c r="G16" s="1">
        <v>1100</v>
      </c>
      <c r="H16" s="1">
        <v>5605</v>
      </c>
      <c r="I16" s="1">
        <v>13982</v>
      </c>
      <c r="J16" s="1">
        <v>12000</v>
      </c>
      <c r="K16" s="1">
        <v>8800</v>
      </c>
      <c r="L16" s="1">
        <v>11848</v>
      </c>
      <c r="M16" s="1">
        <v>1500</v>
      </c>
      <c r="N16" s="1">
        <v>6300</v>
      </c>
      <c r="O16" s="1">
        <v>7000</v>
      </c>
      <c r="P16" s="1"/>
      <c r="Q16" s="1"/>
      <c r="R16" s="1"/>
      <c r="S16" s="1"/>
      <c r="T16" s="1"/>
      <c r="U16" s="1">
        <v>1618</v>
      </c>
      <c r="V16" s="1"/>
      <c r="W16" s="1"/>
      <c r="X16" s="1"/>
      <c r="Y16" s="1">
        <f t="shared" si="1"/>
        <v>6194.166666666667</v>
      </c>
      <c r="Z16" s="5">
        <f t="shared" si="2"/>
        <v>82142.166666666672</v>
      </c>
    </row>
    <row r="17" spans="1:26" ht="14.25" customHeight="1" x14ac:dyDescent="0.3">
      <c r="A17" s="7" t="s">
        <v>49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>
        <v>147583</v>
      </c>
      <c r="S17" s="1">
        <v>154021</v>
      </c>
      <c r="T17" s="1">
        <v>158640</v>
      </c>
      <c r="U17" s="1"/>
      <c r="V17" s="1"/>
      <c r="W17" s="1"/>
      <c r="X17" s="1"/>
      <c r="Y17" s="1"/>
      <c r="Z17" s="5"/>
    </row>
    <row r="18" spans="1:26" ht="14.25" customHeight="1" x14ac:dyDescent="0.3">
      <c r="A18" s="7" t="s">
        <v>98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>
        <v>166756</v>
      </c>
      <c r="S18" s="1">
        <v>9513</v>
      </c>
      <c r="T18" s="1">
        <v>13205</v>
      </c>
      <c r="U18" s="1"/>
      <c r="V18" s="1"/>
      <c r="W18" s="1"/>
      <c r="X18" s="1"/>
      <c r="Y18" s="1"/>
      <c r="Z18" s="5"/>
    </row>
    <row r="19" spans="1:26" s="6" customFormat="1" ht="21" customHeight="1" x14ac:dyDescent="0.5">
      <c r="A19" s="10" t="s">
        <v>6</v>
      </c>
      <c r="B19" s="19">
        <f t="shared" ref="B19:Q19" si="3">SUM(B3:B16)</f>
        <v>4055995</v>
      </c>
      <c r="C19" s="19">
        <f t="shared" si="3"/>
        <v>4620657</v>
      </c>
      <c r="D19" s="19">
        <f t="shared" si="3"/>
        <v>4601439</v>
      </c>
      <c r="E19" s="19">
        <f t="shared" si="3"/>
        <v>4955389</v>
      </c>
      <c r="F19" s="19">
        <f t="shared" si="3"/>
        <v>4840556</v>
      </c>
      <c r="G19" s="19">
        <f t="shared" si="3"/>
        <v>4907321</v>
      </c>
      <c r="H19" s="19">
        <f t="shared" si="3"/>
        <v>4679063</v>
      </c>
      <c r="I19" s="19">
        <f t="shared" si="3"/>
        <v>4181550</v>
      </c>
      <c r="J19" s="19">
        <f t="shared" si="3"/>
        <v>4311465</v>
      </c>
      <c r="K19" s="19">
        <f t="shared" si="3"/>
        <v>4322045</v>
      </c>
      <c r="L19" s="19">
        <f t="shared" si="3"/>
        <v>4279962</v>
      </c>
      <c r="M19" s="19">
        <f t="shared" si="3"/>
        <v>4282385</v>
      </c>
      <c r="N19" s="19">
        <f t="shared" si="3"/>
        <v>4433338</v>
      </c>
      <c r="O19" s="19">
        <f t="shared" si="3"/>
        <v>4553449</v>
      </c>
      <c r="P19" s="19">
        <f t="shared" si="3"/>
        <v>4574314</v>
      </c>
      <c r="Q19" s="19">
        <f t="shared" si="3"/>
        <v>4829638</v>
      </c>
      <c r="R19" s="19">
        <f>SUM(R3:R18)</f>
        <v>5034364</v>
      </c>
      <c r="S19" s="19">
        <f>SUM(S3:S18)</f>
        <v>4934366</v>
      </c>
      <c r="T19" s="19">
        <f>SUM(T3:T18)</f>
        <v>5144670</v>
      </c>
      <c r="U19" s="19">
        <f>SUM(U3:U18)</f>
        <v>5505852</v>
      </c>
      <c r="V19" s="19"/>
      <c r="W19" s="19"/>
      <c r="X19" s="19"/>
      <c r="Y19" s="19">
        <f t="shared" si="1"/>
        <v>4536047.615384615</v>
      </c>
      <c r="Z19" s="22">
        <f t="shared" si="2"/>
        <v>93527870.615384609</v>
      </c>
    </row>
    <row r="20" spans="1:26" ht="21" customHeight="1" x14ac:dyDescent="0.5">
      <c r="A20" s="10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5"/>
    </row>
    <row r="21" spans="1:26" ht="21" customHeight="1" x14ac:dyDescent="0.5">
      <c r="A21" s="10" t="s">
        <v>7</v>
      </c>
      <c r="B21" s="3">
        <v>2004</v>
      </c>
      <c r="C21" s="3">
        <f>B21+1</f>
        <v>2005</v>
      </c>
      <c r="D21" s="3">
        <f t="shared" ref="D21" si="4">C21+1</f>
        <v>2006</v>
      </c>
      <c r="E21" s="3">
        <f t="shared" ref="E21" si="5">D21+1</f>
        <v>2007</v>
      </c>
      <c r="F21" s="3">
        <f t="shared" ref="F21" si="6">E21+1</f>
        <v>2008</v>
      </c>
      <c r="G21" s="3">
        <f t="shared" ref="G21" si="7">F21+1</f>
        <v>2009</v>
      </c>
      <c r="H21" s="3">
        <f t="shared" ref="H21" si="8">G21+1</f>
        <v>2010</v>
      </c>
      <c r="I21" s="3">
        <f t="shared" ref="I21" si="9">H21+1</f>
        <v>2011</v>
      </c>
      <c r="J21" s="3">
        <f t="shared" ref="J21" si="10">I21+1</f>
        <v>2012</v>
      </c>
      <c r="K21" s="3">
        <f t="shared" ref="K21" si="11">J21+1</f>
        <v>2013</v>
      </c>
      <c r="L21" s="3">
        <f t="shared" ref="L21" si="12">K21+1</f>
        <v>2014</v>
      </c>
      <c r="M21" s="3">
        <f t="shared" ref="M21" si="13">L21+1</f>
        <v>2015</v>
      </c>
      <c r="N21" s="3">
        <f t="shared" ref="N21" si="14">M21+1</f>
        <v>2016</v>
      </c>
      <c r="O21" s="3">
        <f>N21+1</f>
        <v>2017</v>
      </c>
      <c r="P21" s="3">
        <v>2018</v>
      </c>
      <c r="Q21" s="3">
        <v>2019</v>
      </c>
      <c r="R21" s="3">
        <v>2020</v>
      </c>
      <c r="S21" s="3">
        <v>2021</v>
      </c>
      <c r="T21" s="3">
        <v>2022</v>
      </c>
      <c r="U21" s="3">
        <v>2023</v>
      </c>
      <c r="V21" s="3">
        <v>2024</v>
      </c>
      <c r="W21" s="3">
        <v>2025</v>
      </c>
      <c r="X21" s="3"/>
      <c r="Y21" s="13" t="s">
        <v>55</v>
      </c>
      <c r="Z21" s="20" t="s">
        <v>64</v>
      </c>
    </row>
    <row r="22" spans="1:26" x14ac:dyDescent="0.3">
      <c r="A22" s="6" t="s">
        <v>9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5"/>
    </row>
    <row r="23" spans="1:26" x14ac:dyDescent="0.3">
      <c r="A23" s="7" t="s">
        <v>106</v>
      </c>
      <c r="B23" s="1">
        <v>2093233</v>
      </c>
      <c r="C23" s="1">
        <v>2291135</v>
      </c>
      <c r="D23" s="1">
        <v>2454973</v>
      </c>
      <c r="E23" s="1">
        <v>2472307</v>
      </c>
      <c r="F23" s="1">
        <v>2396515</v>
      </c>
      <c r="G23" s="1">
        <v>2471168</v>
      </c>
      <c r="H23" s="1">
        <v>2342851</v>
      </c>
      <c r="I23" s="1">
        <v>2300384</v>
      </c>
      <c r="J23" s="1">
        <v>2235785</v>
      </c>
      <c r="K23" s="1">
        <v>2341457</v>
      </c>
      <c r="L23" s="1">
        <v>2339554</v>
      </c>
      <c r="M23" s="1">
        <v>2325302</v>
      </c>
      <c r="N23" s="1">
        <v>2421311</v>
      </c>
      <c r="O23" s="1">
        <v>2495926</v>
      </c>
      <c r="P23" s="1">
        <v>2552863</v>
      </c>
      <c r="Q23" s="1">
        <v>2561760</v>
      </c>
      <c r="R23" s="1">
        <v>2309243</v>
      </c>
      <c r="S23" s="1">
        <v>2224816</v>
      </c>
      <c r="T23" s="1">
        <v>2243614</v>
      </c>
      <c r="U23" s="1">
        <v>2394284</v>
      </c>
      <c r="V23" s="1"/>
      <c r="W23" s="1"/>
      <c r="X23" s="1"/>
      <c r="Y23" s="1">
        <f>AVERAGE(C23:O23)</f>
        <v>2376051.3846153845</v>
      </c>
      <c r="Z23" s="5">
        <f>SUM(C23:Y23)</f>
        <v>47551299.384615384</v>
      </c>
    </row>
    <row r="24" spans="1:26" x14ac:dyDescent="0.3">
      <c r="A24" s="7" t="s">
        <v>39</v>
      </c>
      <c r="B24" s="1">
        <v>502460</v>
      </c>
      <c r="C24" s="1">
        <v>597854</v>
      </c>
      <c r="D24" s="1">
        <v>632160</v>
      </c>
      <c r="E24" s="1">
        <v>635102</v>
      </c>
      <c r="F24" s="1">
        <v>579514</v>
      </c>
      <c r="G24" s="1">
        <v>599203</v>
      </c>
      <c r="H24" s="1">
        <v>572088</v>
      </c>
      <c r="I24" s="1">
        <v>488880</v>
      </c>
      <c r="J24" s="1">
        <v>447428</v>
      </c>
      <c r="K24" s="1">
        <v>494721</v>
      </c>
      <c r="L24" s="1">
        <v>502524</v>
      </c>
      <c r="M24" s="1">
        <v>519130</v>
      </c>
      <c r="N24" s="1">
        <v>533099</v>
      </c>
      <c r="O24" s="1">
        <v>554585</v>
      </c>
      <c r="P24" s="1">
        <v>573625</v>
      </c>
      <c r="Q24" s="1">
        <v>591609</v>
      </c>
      <c r="R24" s="1">
        <v>576694</v>
      </c>
      <c r="S24" s="1">
        <v>560012</v>
      </c>
      <c r="T24" s="1">
        <v>549433</v>
      </c>
      <c r="U24" s="1">
        <v>542800</v>
      </c>
      <c r="V24" s="1"/>
      <c r="W24" s="1"/>
      <c r="X24" s="1"/>
      <c r="Y24" s="1">
        <f>AVERAGE(C24:O24)</f>
        <v>550483.69230769225</v>
      </c>
      <c r="Z24" s="5">
        <f>SUM(C24:Y24)</f>
        <v>11100944.692307692</v>
      </c>
    </row>
    <row r="25" spans="1:26" x14ac:dyDescent="0.3">
      <c r="A25" s="7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5"/>
    </row>
    <row r="26" spans="1:26" s="6" customFormat="1" ht="18" x14ac:dyDescent="0.35">
      <c r="A26" s="48" t="s">
        <v>111</v>
      </c>
      <c r="B26" s="19">
        <f>SUM(B23:B25)</f>
        <v>2595693</v>
      </c>
      <c r="C26" s="19">
        <f t="shared" ref="C26:O26" si="15">SUM(C23:C25)</f>
        <v>2888989</v>
      </c>
      <c r="D26" s="19">
        <f t="shared" si="15"/>
        <v>3087133</v>
      </c>
      <c r="E26" s="19">
        <f t="shared" si="15"/>
        <v>3107409</v>
      </c>
      <c r="F26" s="19">
        <f t="shared" si="15"/>
        <v>2976029</v>
      </c>
      <c r="G26" s="19">
        <f t="shared" si="15"/>
        <v>3070371</v>
      </c>
      <c r="H26" s="19">
        <f t="shared" si="15"/>
        <v>2914939</v>
      </c>
      <c r="I26" s="19">
        <f t="shared" si="15"/>
        <v>2789264</v>
      </c>
      <c r="J26" s="19">
        <f t="shared" si="15"/>
        <v>2683213</v>
      </c>
      <c r="K26" s="19">
        <f t="shared" si="15"/>
        <v>2836178</v>
      </c>
      <c r="L26" s="19">
        <f t="shared" si="15"/>
        <v>2842078</v>
      </c>
      <c r="M26" s="19">
        <f t="shared" si="15"/>
        <v>2844432</v>
      </c>
      <c r="N26" s="19">
        <f t="shared" si="15"/>
        <v>2954410</v>
      </c>
      <c r="O26" s="19">
        <f t="shared" si="15"/>
        <v>3050511</v>
      </c>
      <c r="P26" s="19">
        <f>SUM(P23:P25)</f>
        <v>3126488</v>
      </c>
      <c r="Q26" s="19">
        <f>SUM(Q23:Q25)</f>
        <v>3153369</v>
      </c>
      <c r="R26" s="19">
        <f t="shared" ref="R26:U26" si="16">SUM(R23:R25)</f>
        <v>2885937</v>
      </c>
      <c r="S26" s="19">
        <f t="shared" si="16"/>
        <v>2784828</v>
      </c>
      <c r="T26" s="19">
        <f t="shared" si="16"/>
        <v>2793047</v>
      </c>
      <c r="U26" s="19">
        <f t="shared" si="16"/>
        <v>2937084</v>
      </c>
      <c r="V26" s="19"/>
      <c r="W26" s="19"/>
      <c r="X26" s="19"/>
      <c r="Y26" s="19"/>
      <c r="Z26" s="22"/>
    </row>
    <row r="27" spans="1:26" x14ac:dyDescent="0.3">
      <c r="A27" s="7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5"/>
    </row>
    <row r="28" spans="1:26" ht="18" x14ac:dyDescent="0.35">
      <c r="A28" s="2" t="s">
        <v>10</v>
      </c>
      <c r="B28" s="1"/>
      <c r="C28" s="1"/>
      <c r="D28" s="1"/>
      <c r="E28" s="1"/>
      <c r="F28" s="1"/>
      <c r="G28" s="1"/>
      <c r="H28" s="1"/>
      <c r="I28" s="1"/>
      <c r="J28" s="1"/>
      <c r="K28" s="1"/>
      <c r="Y28" s="1"/>
      <c r="Z28" s="5"/>
    </row>
    <row r="29" spans="1:26" x14ac:dyDescent="0.3">
      <c r="A29" s="7" t="s">
        <v>28</v>
      </c>
      <c r="B29" s="1">
        <v>405247</v>
      </c>
      <c r="C29" s="1">
        <v>440618</v>
      </c>
      <c r="D29" s="1">
        <v>453529</v>
      </c>
      <c r="E29" s="1">
        <v>434425</v>
      </c>
      <c r="F29" s="1">
        <v>392096</v>
      </c>
      <c r="G29" s="1">
        <v>371211</v>
      </c>
      <c r="H29" s="1">
        <v>346296</v>
      </c>
      <c r="I29" s="1">
        <v>356284</v>
      </c>
      <c r="J29" s="1">
        <v>333487</v>
      </c>
      <c r="K29" s="1">
        <v>324682</v>
      </c>
      <c r="L29" s="1">
        <v>332216</v>
      </c>
      <c r="M29" s="1">
        <v>379899</v>
      </c>
      <c r="N29" s="1">
        <v>356063</v>
      </c>
      <c r="O29" s="1">
        <v>351649</v>
      </c>
      <c r="P29" s="1">
        <v>329647</v>
      </c>
      <c r="Q29" s="1">
        <v>315682</v>
      </c>
      <c r="R29" s="1">
        <v>221565</v>
      </c>
      <c r="S29" s="1">
        <v>285209</v>
      </c>
      <c r="T29" s="1">
        <v>307635</v>
      </c>
      <c r="U29" s="1">
        <v>344328</v>
      </c>
      <c r="V29" s="1"/>
      <c r="W29" s="1"/>
      <c r="X29" s="1"/>
      <c r="Y29" s="1">
        <f>AVERAGE(C29:O29)</f>
        <v>374804.23076923075</v>
      </c>
      <c r="Z29" s="5">
        <f>SUM(C29:Y29)</f>
        <v>7051325.230769231</v>
      </c>
    </row>
    <row r="30" spans="1:26" x14ac:dyDescent="0.3">
      <c r="A30" s="7" t="s">
        <v>29</v>
      </c>
      <c r="B30" s="1">
        <v>101251</v>
      </c>
      <c r="C30" s="1">
        <v>111137</v>
      </c>
      <c r="D30" s="1">
        <v>135959</v>
      </c>
      <c r="E30" s="1">
        <v>149827</v>
      </c>
      <c r="F30" s="1">
        <v>167484</v>
      </c>
      <c r="G30" s="1">
        <v>202659</v>
      </c>
      <c r="H30" s="1">
        <v>231741</v>
      </c>
      <c r="I30" s="1">
        <v>205559</v>
      </c>
      <c r="J30" s="1">
        <v>165913</v>
      </c>
      <c r="K30" s="1">
        <v>165900</v>
      </c>
      <c r="L30" s="1">
        <v>169096</v>
      </c>
      <c r="M30" s="1">
        <v>153889</v>
      </c>
      <c r="N30" s="1">
        <v>157483</v>
      </c>
      <c r="O30" s="1">
        <v>151337</v>
      </c>
      <c r="P30" s="1">
        <v>141968</v>
      </c>
      <c r="Q30" s="1">
        <v>117472</v>
      </c>
      <c r="R30" s="1">
        <v>78440</v>
      </c>
      <c r="S30" s="1">
        <v>132706</v>
      </c>
      <c r="T30" s="1">
        <v>83926</v>
      </c>
      <c r="U30" s="1">
        <v>76651</v>
      </c>
      <c r="V30" s="1"/>
      <c r="W30" s="1"/>
      <c r="X30" s="1"/>
      <c r="Y30" s="1">
        <f>AVERAGE(C30:O30)</f>
        <v>166768</v>
      </c>
      <c r="Z30" s="5">
        <f>SUM(C30:Y30)</f>
        <v>2965915</v>
      </c>
    </row>
    <row r="31" spans="1:26" x14ac:dyDescent="0.3">
      <c r="A31" s="7" t="s">
        <v>40</v>
      </c>
      <c r="B31" s="1">
        <v>87043</v>
      </c>
      <c r="C31" s="1">
        <v>94270</v>
      </c>
      <c r="D31" s="1">
        <v>86776</v>
      </c>
      <c r="E31" s="1">
        <v>115458</v>
      </c>
      <c r="F31" s="1">
        <v>113879</v>
      </c>
      <c r="G31" s="1">
        <v>116488</v>
      </c>
      <c r="H31" s="1">
        <v>87170</v>
      </c>
      <c r="I31" s="1">
        <v>101080</v>
      </c>
      <c r="J31" s="1">
        <v>139585</v>
      </c>
      <c r="K31" s="1">
        <v>157948</v>
      </c>
      <c r="L31" s="1">
        <v>146616</v>
      </c>
      <c r="M31" s="1">
        <v>188842</v>
      </c>
      <c r="N31" s="1">
        <v>175681</v>
      </c>
      <c r="O31" s="1">
        <v>214097</v>
      </c>
      <c r="P31" s="1">
        <v>223290</v>
      </c>
      <c r="Q31" s="1">
        <v>239658</v>
      </c>
      <c r="R31" s="1">
        <v>388889</v>
      </c>
      <c r="S31" s="1">
        <v>293380</v>
      </c>
      <c r="T31" s="1">
        <v>359039</v>
      </c>
      <c r="U31" s="1">
        <v>411509</v>
      </c>
      <c r="V31" s="1"/>
      <c r="W31" s="1"/>
      <c r="X31" s="1"/>
      <c r="Y31" s="1">
        <f>AVERAGE(C31:O31)</f>
        <v>133683.84615384616</v>
      </c>
      <c r="Z31" s="5">
        <f>SUM(C31:Y31)</f>
        <v>3787338.846153846</v>
      </c>
    </row>
    <row r="32" spans="1:26" x14ac:dyDescent="0.3">
      <c r="A32" s="7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5"/>
    </row>
    <row r="33" spans="1:26" s="6" customFormat="1" ht="18" x14ac:dyDescent="0.35">
      <c r="A33" s="2" t="s">
        <v>110</v>
      </c>
      <c r="B33" s="19">
        <f t="shared" ref="B33:U33" si="17">SUM(B29:B31)</f>
        <v>593541</v>
      </c>
      <c r="C33" s="19">
        <f t="shared" si="17"/>
        <v>646025</v>
      </c>
      <c r="D33" s="19">
        <f t="shared" si="17"/>
        <v>676264</v>
      </c>
      <c r="E33" s="19">
        <f t="shared" si="17"/>
        <v>699710</v>
      </c>
      <c r="F33" s="19">
        <f t="shared" si="17"/>
        <v>673459</v>
      </c>
      <c r="G33" s="19">
        <f t="shared" si="17"/>
        <v>690358</v>
      </c>
      <c r="H33" s="19">
        <f t="shared" si="17"/>
        <v>665207</v>
      </c>
      <c r="I33" s="19">
        <f t="shared" si="17"/>
        <v>662923</v>
      </c>
      <c r="J33" s="19">
        <f t="shared" si="17"/>
        <v>638985</v>
      </c>
      <c r="K33" s="19">
        <f t="shared" si="17"/>
        <v>648530</v>
      </c>
      <c r="L33" s="19">
        <f t="shared" si="17"/>
        <v>647928</v>
      </c>
      <c r="M33" s="19">
        <f t="shared" si="17"/>
        <v>722630</v>
      </c>
      <c r="N33" s="19">
        <f t="shared" si="17"/>
        <v>689227</v>
      </c>
      <c r="O33" s="19">
        <f t="shared" si="17"/>
        <v>717083</v>
      </c>
      <c r="P33" s="19">
        <f t="shared" si="17"/>
        <v>694905</v>
      </c>
      <c r="Q33" s="19">
        <f t="shared" si="17"/>
        <v>672812</v>
      </c>
      <c r="R33" s="19">
        <f t="shared" si="17"/>
        <v>688894</v>
      </c>
      <c r="S33" s="19">
        <f t="shared" si="17"/>
        <v>711295</v>
      </c>
      <c r="T33" s="19">
        <f t="shared" si="17"/>
        <v>750600</v>
      </c>
      <c r="U33" s="19">
        <f t="shared" si="17"/>
        <v>832488</v>
      </c>
      <c r="V33" s="19"/>
      <c r="W33" s="19"/>
      <c r="X33" s="19"/>
      <c r="Y33" s="19"/>
      <c r="Z33" s="22"/>
    </row>
    <row r="34" spans="1:26" x14ac:dyDescent="0.3">
      <c r="A34" s="7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5"/>
    </row>
    <row r="35" spans="1:26" ht="19.2" customHeight="1" x14ac:dyDescent="0.3">
      <c r="A35" s="51" t="s">
        <v>11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5"/>
    </row>
    <row r="36" spans="1:26" x14ac:dyDescent="0.3">
      <c r="A36" s="7" t="s">
        <v>30</v>
      </c>
      <c r="B36" s="1">
        <v>294821</v>
      </c>
      <c r="C36" s="1">
        <v>137718</v>
      </c>
      <c r="D36" s="1">
        <v>326794</v>
      </c>
      <c r="E36" s="1">
        <v>110424</v>
      </c>
      <c r="F36" s="1">
        <v>71234</v>
      </c>
      <c r="G36" s="1">
        <v>89092</v>
      </c>
      <c r="H36" s="1">
        <v>66790</v>
      </c>
      <c r="I36" s="1">
        <v>113521</v>
      </c>
      <c r="J36" s="1">
        <v>301632</v>
      </c>
      <c r="K36" s="18">
        <v>598605</v>
      </c>
      <c r="L36" s="18">
        <v>1235583</v>
      </c>
      <c r="M36" s="18">
        <v>1404625</v>
      </c>
      <c r="N36" s="1">
        <v>131228</v>
      </c>
      <c r="O36" s="1">
        <v>82871</v>
      </c>
      <c r="P36" s="1">
        <v>9171</v>
      </c>
      <c r="Q36" s="1">
        <v>7035</v>
      </c>
      <c r="R36" s="1">
        <v>27003</v>
      </c>
      <c r="S36" s="1">
        <v>114532</v>
      </c>
      <c r="T36" s="1">
        <v>663896</v>
      </c>
      <c r="U36" s="1">
        <v>200381</v>
      </c>
      <c r="V36" s="1"/>
      <c r="W36" s="1"/>
      <c r="X36" s="1"/>
      <c r="Y36" s="1">
        <f t="shared" ref="Y36:Y50" si="18">AVERAGE(C36:O36)</f>
        <v>359239.76923076925</v>
      </c>
      <c r="Z36" s="22">
        <f t="shared" ref="Z36:Z50" si="19">SUM(C36:Y36)</f>
        <v>6051374.769230769</v>
      </c>
    </row>
    <row r="37" spans="1:26" x14ac:dyDescent="0.3">
      <c r="A37" s="7" t="s">
        <v>31</v>
      </c>
      <c r="B37" s="1">
        <v>167442</v>
      </c>
      <c r="C37" s="1">
        <v>196348</v>
      </c>
      <c r="D37" s="1">
        <v>192262</v>
      </c>
      <c r="E37" s="1">
        <v>168627</v>
      </c>
      <c r="F37" s="1">
        <v>177717</v>
      </c>
      <c r="G37" s="1">
        <v>169941</v>
      </c>
      <c r="H37" s="1">
        <v>157224</v>
      </c>
      <c r="I37" s="1">
        <v>160049</v>
      </c>
      <c r="J37" s="1">
        <v>166172</v>
      </c>
      <c r="K37" s="1">
        <v>167799</v>
      </c>
      <c r="L37" s="1">
        <v>147036</v>
      </c>
      <c r="M37" s="1">
        <v>154493</v>
      </c>
      <c r="N37" s="1">
        <v>132962</v>
      </c>
      <c r="O37" s="1">
        <v>124180</v>
      </c>
      <c r="P37" s="1">
        <v>135220</v>
      </c>
      <c r="Q37" s="1">
        <v>139910</v>
      </c>
      <c r="R37" s="1">
        <v>143844</v>
      </c>
      <c r="S37" s="1">
        <v>154877</v>
      </c>
      <c r="T37" s="1">
        <v>169975</v>
      </c>
      <c r="U37" s="1">
        <v>169803</v>
      </c>
      <c r="V37" s="1"/>
      <c r="W37" s="1"/>
      <c r="X37" s="1"/>
      <c r="Y37" s="1">
        <f t="shared" si="18"/>
        <v>162677.69230769231</v>
      </c>
      <c r="Z37" s="5">
        <f t="shared" si="19"/>
        <v>3191116.6923076925</v>
      </c>
    </row>
    <row r="38" spans="1:26" s="6" customFormat="1" x14ac:dyDescent="0.3">
      <c r="A38" s="7" t="s">
        <v>43</v>
      </c>
      <c r="B38" s="1">
        <v>214230</v>
      </c>
      <c r="C38" s="1">
        <v>207494</v>
      </c>
      <c r="D38" s="1">
        <v>221401</v>
      </c>
      <c r="E38" s="1">
        <v>173428</v>
      </c>
      <c r="F38" s="1">
        <v>136986</v>
      </c>
      <c r="G38" s="1">
        <v>145522</v>
      </c>
      <c r="H38" s="1">
        <v>96771</v>
      </c>
      <c r="I38" s="1">
        <v>103505</v>
      </c>
      <c r="J38" s="1">
        <v>108701</v>
      </c>
      <c r="K38" s="1">
        <v>97630</v>
      </c>
      <c r="L38" s="1">
        <v>108636</v>
      </c>
      <c r="M38" s="1">
        <v>150236</v>
      </c>
      <c r="N38" s="1">
        <v>281469</v>
      </c>
      <c r="O38" s="1">
        <v>223446</v>
      </c>
      <c r="P38" s="1">
        <v>143690</v>
      </c>
      <c r="Q38" s="1">
        <v>117567</v>
      </c>
      <c r="R38" s="1">
        <v>165169</v>
      </c>
      <c r="S38" s="1">
        <v>211649</v>
      </c>
      <c r="T38" s="1">
        <v>208327</v>
      </c>
      <c r="U38" s="1">
        <v>226147</v>
      </c>
      <c r="V38" s="1"/>
      <c r="W38" s="1"/>
      <c r="X38" s="1"/>
      <c r="Y38" s="1">
        <f t="shared" si="18"/>
        <v>158094.23076923078</v>
      </c>
      <c r="Z38" s="5">
        <f t="shared" si="19"/>
        <v>3285868.230769231</v>
      </c>
    </row>
    <row r="39" spans="1:26" x14ac:dyDescent="0.3">
      <c r="A39" s="7" t="s">
        <v>41</v>
      </c>
      <c r="B39" s="1"/>
      <c r="C39" s="1">
        <v>55477</v>
      </c>
      <c r="D39" s="1">
        <v>41228</v>
      </c>
      <c r="E39" s="1">
        <v>67279</v>
      </c>
      <c r="F39" s="1">
        <v>87859</v>
      </c>
      <c r="G39" s="1">
        <v>80496</v>
      </c>
      <c r="H39" s="1">
        <v>73179</v>
      </c>
      <c r="I39" s="1">
        <v>78030</v>
      </c>
      <c r="J39" s="1">
        <v>121615</v>
      </c>
      <c r="K39" s="1">
        <v>86827</v>
      </c>
      <c r="L39" s="1">
        <v>97413</v>
      </c>
      <c r="M39" s="1">
        <v>87186</v>
      </c>
      <c r="N39" s="1">
        <v>122235</v>
      </c>
      <c r="O39" s="1">
        <v>97725</v>
      </c>
      <c r="P39" s="1">
        <v>94452</v>
      </c>
      <c r="Q39" s="1">
        <v>93802</v>
      </c>
      <c r="R39" s="1">
        <v>97471</v>
      </c>
      <c r="S39" s="1">
        <v>86412</v>
      </c>
      <c r="T39" s="1">
        <v>117599</v>
      </c>
      <c r="U39" s="1">
        <v>104309</v>
      </c>
      <c r="V39" s="1"/>
      <c r="W39" s="1"/>
      <c r="X39" s="1"/>
      <c r="Y39" s="1">
        <f t="shared" si="18"/>
        <v>84349.923076923078</v>
      </c>
      <c r="Z39" s="5">
        <f t="shared" si="19"/>
        <v>1774943.923076923</v>
      </c>
    </row>
    <row r="40" spans="1:26" x14ac:dyDescent="0.3">
      <c r="A40" s="7" t="s">
        <v>99</v>
      </c>
      <c r="B40" s="1">
        <v>26171</v>
      </c>
      <c r="C40" s="1">
        <v>44658</v>
      </c>
      <c r="D40" s="1">
        <v>50509</v>
      </c>
      <c r="E40" s="1">
        <v>52264</v>
      </c>
      <c r="F40" s="1">
        <v>50700</v>
      </c>
      <c r="G40" s="1">
        <v>59106</v>
      </c>
      <c r="H40" s="1">
        <v>34607</v>
      </c>
      <c r="I40" s="1">
        <v>37402</v>
      </c>
      <c r="J40" s="1">
        <v>39502</v>
      </c>
      <c r="K40" s="1">
        <v>43220</v>
      </c>
      <c r="L40" s="1">
        <v>26043</v>
      </c>
      <c r="M40" s="1">
        <v>23374</v>
      </c>
      <c r="N40" s="1">
        <v>24481</v>
      </c>
      <c r="O40" s="1">
        <v>28802</v>
      </c>
      <c r="P40" s="1">
        <v>24423</v>
      </c>
      <c r="Q40" s="1">
        <v>30418</v>
      </c>
      <c r="R40" s="1">
        <v>27793</v>
      </c>
      <c r="S40" s="1">
        <v>23317</v>
      </c>
      <c r="T40" s="1">
        <v>16347</v>
      </c>
      <c r="U40" s="1">
        <v>17899</v>
      </c>
      <c r="V40" s="1"/>
      <c r="W40" s="1"/>
      <c r="X40" s="1"/>
      <c r="Y40" s="1">
        <f t="shared" si="18"/>
        <v>39589.846153846156</v>
      </c>
      <c r="Z40" s="5">
        <f t="shared" si="19"/>
        <v>694454.84615384613</v>
      </c>
    </row>
    <row r="41" spans="1:26" x14ac:dyDescent="0.3">
      <c r="A41" s="46" t="s">
        <v>112</v>
      </c>
      <c r="B41" s="47">
        <v>4045</v>
      </c>
      <c r="C41" s="47">
        <v>18504</v>
      </c>
      <c r="D41" s="47">
        <v>15432</v>
      </c>
      <c r="E41" s="47">
        <v>16843</v>
      </c>
      <c r="F41" s="47">
        <v>20012</v>
      </c>
      <c r="G41" s="47">
        <v>30192</v>
      </c>
      <c r="H41" s="47">
        <v>18986</v>
      </c>
      <c r="I41" s="47">
        <v>20531</v>
      </c>
      <c r="J41" s="47">
        <v>35662</v>
      </c>
      <c r="K41" s="47">
        <v>22749</v>
      </c>
      <c r="L41" s="47">
        <v>26196</v>
      </c>
      <c r="M41" s="47">
        <v>20304</v>
      </c>
      <c r="N41" s="47">
        <v>18182</v>
      </c>
      <c r="O41" s="47">
        <v>24263</v>
      </c>
      <c r="P41" s="47">
        <v>48333</v>
      </c>
      <c r="Q41" s="47">
        <v>35339</v>
      </c>
      <c r="R41" s="47">
        <v>25976</v>
      </c>
      <c r="S41" s="47">
        <v>12448</v>
      </c>
      <c r="T41" s="47">
        <v>106362</v>
      </c>
      <c r="U41" s="47">
        <v>32496</v>
      </c>
      <c r="V41" s="47"/>
      <c r="W41" s="47"/>
      <c r="X41" s="47"/>
      <c r="Y41" s="47">
        <f t="shared" si="18"/>
        <v>22142.76923076923</v>
      </c>
      <c r="Z41" s="5">
        <f t="shared" si="19"/>
        <v>570952.76923076925</v>
      </c>
    </row>
    <row r="42" spans="1:26" x14ac:dyDescent="0.3">
      <c r="A42" s="7" t="s">
        <v>32</v>
      </c>
      <c r="B42" s="1">
        <v>26823</v>
      </c>
      <c r="C42" s="1">
        <v>44449</v>
      </c>
      <c r="D42" s="1">
        <v>18214</v>
      </c>
      <c r="E42" s="1">
        <v>15603</v>
      </c>
      <c r="F42" s="1">
        <v>15444</v>
      </c>
      <c r="G42" s="1">
        <v>13687</v>
      </c>
      <c r="H42" s="1">
        <v>11935</v>
      </c>
      <c r="I42" s="1">
        <v>13103</v>
      </c>
      <c r="J42" s="1">
        <v>14565</v>
      </c>
      <c r="K42" s="1">
        <v>14423</v>
      </c>
      <c r="L42" s="1">
        <v>30711</v>
      </c>
      <c r="M42" s="1">
        <v>19421</v>
      </c>
      <c r="N42" s="1">
        <v>18312</v>
      </c>
      <c r="O42" s="1">
        <v>21489</v>
      </c>
      <c r="P42" s="1">
        <v>18256</v>
      </c>
      <c r="Q42" s="1">
        <v>20378</v>
      </c>
      <c r="R42" s="1">
        <v>18145</v>
      </c>
      <c r="S42" s="1">
        <v>18632</v>
      </c>
      <c r="T42" s="1">
        <v>19495</v>
      </c>
      <c r="U42" s="1">
        <v>21854</v>
      </c>
      <c r="V42" s="1"/>
      <c r="W42" s="1"/>
      <c r="X42" s="1"/>
      <c r="Y42" s="1">
        <f t="shared" si="18"/>
        <v>19335.076923076922</v>
      </c>
      <c r="Z42" s="5">
        <f t="shared" si="19"/>
        <v>387451.07692307694</v>
      </c>
    </row>
    <row r="43" spans="1:26" x14ac:dyDescent="0.3">
      <c r="A43" s="7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5"/>
    </row>
    <row r="44" spans="1:26" s="6" customFormat="1" ht="18" x14ac:dyDescent="0.35">
      <c r="A44" s="48" t="s">
        <v>108</v>
      </c>
      <c r="B44" s="19">
        <f>SUM(B36:B42)</f>
        <v>733532</v>
      </c>
      <c r="C44" s="19">
        <f t="shared" ref="C44:O44" si="20">SUM(C36:C42)</f>
        <v>704648</v>
      </c>
      <c r="D44" s="19">
        <f t="shared" si="20"/>
        <v>865840</v>
      </c>
      <c r="E44" s="19">
        <f t="shared" si="20"/>
        <v>604468</v>
      </c>
      <c r="F44" s="19">
        <f t="shared" si="20"/>
        <v>559952</v>
      </c>
      <c r="G44" s="19">
        <f t="shared" si="20"/>
        <v>588036</v>
      </c>
      <c r="H44" s="19">
        <f t="shared" si="20"/>
        <v>459492</v>
      </c>
      <c r="I44" s="19">
        <f t="shared" si="20"/>
        <v>526141</v>
      </c>
      <c r="J44" s="19">
        <f t="shared" si="20"/>
        <v>787849</v>
      </c>
      <c r="K44" s="19">
        <f t="shared" si="20"/>
        <v>1031253</v>
      </c>
      <c r="L44" s="19">
        <f t="shared" si="20"/>
        <v>1671618</v>
      </c>
      <c r="M44" s="19">
        <f t="shared" si="20"/>
        <v>1859639</v>
      </c>
      <c r="N44" s="19">
        <f t="shared" si="20"/>
        <v>728869</v>
      </c>
      <c r="O44" s="19">
        <f t="shared" si="20"/>
        <v>602776</v>
      </c>
      <c r="P44" s="19">
        <f>SUM(P36:P42)</f>
        <v>473545</v>
      </c>
      <c r="Q44" s="19">
        <f t="shared" ref="Q44:U44" si="21">SUM(Q36:Q42)</f>
        <v>444449</v>
      </c>
      <c r="R44" s="19">
        <f t="shared" si="21"/>
        <v>505401</v>
      </c>
      <c r="S44" s="19">
        <f t="shared" si="21"/>
        <v>621867</v>
      </c>
      <c r="T44" s="19">
        <f t="shared" si="21"/>
        <v>1302001</v>
      </c>
      <c r="U44" s="19">
        <f t="shared" si="21"/>
        <v>772889</v>
      </c>
      <c r="V44" s="19"/>
      <c r="W44" s="19"/>
      <c r="X44" s="19"/>
      <c r="Y44" s="19"/>
      <c r="Z44" s="22"/>
    </row>
    <row r="45" spans="1:26" x14ac:dyDescent="0.3">
      <c r="A45" s="50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5"/>
    </row>
    <row r="46" spans="1:26" s="6" customFormat="1" ht="18" x14ac:dyDescent="0.35">
      <c r="A46" s="48" t="s">
        <v>113</v>
      </c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>
        <v>6397</v>
      </c>
      <c r="V46" s="19"/>
      <c r="W46" s="19"/>
      <c r="X46" s="19"/>
      <c r="Y46" s="19"/>
      <c r="Z46" s="22"/>
    </row>
    <row r="47" spans="1:26" x14ac:dyDescent="0.3">
      <c r="A47" s="50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5"/>
    </row>
    <row r="48" spans="1:26" s="6" customFormat="1" ht="18" x14ac:dyDescent="0.35">
      <c r="A48" s="2" t="s">
        <v>12</v>
      </c>
      <c r="B48" s="19">
        <v>135125</v>
      </c>
      <c r="C48" s="19">
        <v>115466</v>
      </c>
      <c r="D48" s="19">
        <v>216510</v>
      </c>
      <c r="E48" s="19">
        <v>86737</v>
      </c>
      <c r="F48" s="19">
        <v>54955</v>
      </c>
      <c r="G48" s="19">
        <v>67476</v>
      </c>
      <c r="H48" s="19">
        <v>70035</v>
      </c>
      <c r="I48" s="19">
        <v>58325</v>
      </c>
      <c r="J48" s="19">
        <v>63181</v>
      </c>
      <c r="K48" s="19">
        <v>54326</v>
      </c>
      <c r="L48" s="19">
        <v>59803</v>
      </c>
      <c r="M48" s="19">
        <v>63444</v>
      </c>
      <c r="N48" s="19">
        <v>84739</v>
      </c>
      <c r="O48" s="19">
        <v>55970</v>
      </c>
      <c r="P48" s="19">
        <v>61180</v>
      </c>
      <c r="Q48" s="19">
        <v>69001</v>
      </c>
      <c r="R48" s="19">
        <v>53908</v>
      </c>
      <c r="S48" s="19">
        <v>65310</v>
      </c>
      <c r="T48" s="19">
        <v>63590</v>
      </c>
      <c r="U48" s="19">
        <v>60911</v>
      </c>
      <c r="V48" s="19"/>
      <c r="W48" s="19"/>
      <c r="X48" s="19"/>
      <c r="Y48" s="19">
        <f t="shared" si="18"/>
        <v>80843.61538461539</v>
      </c>
      <c r="Z48" s="22">
        <f t="shared" si="19"/>
        <v>1505710.6153846155</v>
      </c>
    </row>
    <row r="49" spans="1:26" ht="18" x14ac:dyDescent="0.35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5"/>
    </row>
    <row r="50" spans="1:26" s="6" customFormat="1" ht="18" x14ac:dyDescent="0.35">
      <c r="A50" s="2" t="s">
        <v>13</v>
      </c>
      <c r="B50" s="19">
        <v>44663</v>
      </c>
      <c r="C50" s="19">
        <v>43055</v>
      </c>
      <c r="D50" s="19">
        <v>40139</v>
      </c>
      <c r="E50" s="19">
        <v>38851</v>
      </c>
      <c r="F50" s="19">
        <v>40218</v>
      </c>
      <c r="G50" s="19">
        <v>37840</v>
      </c>
      <c r="H50" s="19">
        <v>34128</v>
      </c>
      <c r="I50" s="19">
        <v>50274</v>
      </c>
      <c r="J50" s="19">
        <v>45245</v>
      </c>
      <c r="K50" s="19">
        <v>43002</v>
      </c>
      <c r="L50" s="19">
        <v>54966</v>
      </c>
      <c r="M50" s="19">
        <v>49549</v>
      </c>
      <c r="N50" s="19">
        <v>57013</v>
      </c>
      <c r="O50" s="19">
        <v>49891</v>
      </c>
      <c r="P50" s="19">
        <v>45604</v>
      </c>
      <c r="Q50" s="19">
        <v>40520</v>
      </c>
      <c r="R50" s="19">
        <v>12720</v>
      </c>
      <c r="S50" s="19">
        <v>26957</v>
      </c>
      <c r="T50" s="19">
        <v>28260</v>
      </c>
      <c r="U50" s="19">
        <v>50098</v>
      </c>
      <c r="V50" s="19"/>
      <c r="W50" s="19"/>
      <c r="X50" s="19"/>
      <c r="Y50" s="19">
        <f t="shared" si="18"/>
        <v>44936.230769230766</v>
      </c>
      <c r="Z50" s="22">
        <f t="shared" si="19"/>
        <v>833266.23076923075</v>
      </c>
    </row>
    <row r="51" spans="1:26" ht="18" x14ac:dyDescent="0.35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5"/>
    </row>
    <row r="52" spans="1:26" x14ac:dyDescent="0.3">
      <c r="A52" s="6" t="s">
        <v>14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5"/>
    </row>
    <row r="53" spans="1:26" x14ac:dyDescent="0.3">
      <c r="A53" s="7" t="s">
        <v>35</v>
      </c>
      <c r="B53" s="1">
        <v>58778</v>
      </c>
      <c r="C53" s="1">
        <v>55198</v>
      </c>
      <c r="D53" s="1">
        <v>67497</v>
      </c>
      <c r="E53" s="1">
        <v>81714</v>
      </c>
      <c r="F53" s="1">
        <v>95064</v>
      </c>
      <c r="G53" s="1">
        <v>88057</v>
      </c>
      <c r="H53" s="1">
        <v>84473</v>
      </c>
      <c r="I53" s="1">
        <v>52819</v>
      </c>
      <c r="J53" s="1">
        <v>48900</v>
      </c>
      <c r="K53" s="1">
        <v>36329</v>
      </c>
      <c r="L53" s="1">
        <v>42078</v>
      </c>
      <c r="M53" s="1">
        <v>38916</v>
      </c>
      <c r="N53" s="1">
        <v>60010</v>
      </c>
      <c r="O53" s="1">
        <v>41002</v>
      </c>
      <c r="P53" s="1">
        <v>40338</v>
      </c>
      <c r="Q53" s="1">
        <v>41774</v>
      </c>
      <c r="R53" s="1">
        <v>21615</v>
      </c>
      <c r="S53" s="1">
        <v>19779</v>
      </c>
      <c r="T53" s="1">
        <v>16870</v>
      </c>
      <c r="U53" s="1">
        <v>24292</v>
      </c>
      <c r="V53" s="1"/>
      <c r="W53" s="1"/>
      <c r="X53" s="1"/>
      <c r="Y53" s="1">
        <f t="shared" ref="Y53:Y68" si="22">AVERAGE(C53:O53)</f>
        <v>60927.461538461539</v>
      </c>
      <c r="Z53" s="5">
        <f t="shared" ref="Z53:Z68" si="23">SUM(C53:Y53)</f>
        <v>1017652.4615384615</v>
      </c>
    </row>
    <row r="54" spans="1:26" x14ac:dyDescent="0.3">
      <c r="A54" s="7" t="s">
        <v>100</v>
      </c>
      <c r="B54" s="1">
        <v>51702</v>
      </c>
      <c r="C54" s="1">
        <v>55163</v>
      </c>
      <c r="D54" s="1">
        <v>71379</v>
      </c>
      <c r="E54" s="1">
        <v>61163</v>
      </c>
      <c r="F54" s="1">
        <v>57457</v>
      </c>
      <c r="G54" s="1">
        <v>47113</v>
      </c>
      <c r="H54" s="1">
        <v>43143</v>
      </c>
      <c r="I54" s="1">
        <v>34485</v>
      </c>
      <c r="J54" s="1">
        <v>30520</v>
      </c>
      <c r="K54" s="1">
        <v>36733</v>
      </c>
      <c r="L54" s="1">
        <v>38033</v>
      </c>
      <c r="M54" s="1">
        <v>31919</v>
      </c>
      <c r="N54" s="1">
        <v>33839</v>
      </c>
      <c r="O54" s="1">
        <v>35932</v>
      </c>
      <c r="P54" s="1">
        <v>41627</v>
      </c>
      <c r="Q54" s="1">
        <v>44332</v>
      </c>
      <c r="R54" s="1">
        <v>38412</v>
      </c>
      <c r="S54" s="1">
        <v>47623</v>
      </c>
      <c r="T54" s="1">
        <v>56200</v>
      </c>
      <c r="U54" s="1">
        <v>58343</v>
      </c>
      <c r="V54" s="1"/>
      <c r="W54" s="1"/>
      <c r="X54" s="1"/>
      <c r="Y54" s="1">
        <f t="shared" si="22"/>
        <v>44375.307692307695</v>
      </c>
      <c r="Z54" s="5">
        <f t="shared" si="23"/>
        <v>907791.30769230775</v>
      </c>
    </row>
    <row r="55" spans="1:26" x14ac:dyDescent="0.3">
      <c r="A55" s="7" t="s">
        <v>101</v>
      </c>
      <c r="B55" s="1">
        <v>20703</v>
      </c>
      <c r="C55" s="1">
        <v>22031</v>
      </c>
      <c r="D55" s="1">
        <v>37362</v>
      </c>
      <c r="E55" s="1">
        <v>34131</v>
      </c>
      <c r="F55" s="1">
        <v>27678</v>
      </c>
      <c r="G55" s="1">
        <v>21331</v>
      </c>
      <c r="H55" s="1">
        <v>20133</v>
      </c>
      <c r="I55" s="1">
        <v>17532</v>
      </c>
      <c r="J55" s="1">
        <v>22494</v>
      </c>
      <c r="K55" s="1">
        <v>31458</v>
      </c>
      <c r="L55" s="1">
        <v>29376</v>
      </c>
      <c r="M55" s="1">
        <v>35063</v>
      </c>
      <c r="N55" s="1">
        <v>34818</v>
      </c>
      <c r="O55" s="1">
        <v>30380</v>
      </c>
      <c r="P55" s="1">
        <v>28436</v>
      </c>
      <c r="Q55" s="1">
        <v>30572</v>
      </c>
      <c r="R55" s="1">
        <v>17851</v>
      </c>
      <c r="S55" s="1">
        <v>21049</v>
      </c>
      <c r="T55" s="1">
        <v>30474</v>
      </c>
      <c r="U55" s="1">
        <v>34217</v>
      </c>
      <c r="V55" s="1"/>
      <c r="W55" s="1"/>
      <c r="X55" s="1"/>
      <c r="Y55" s="1">
        <f t="shared" si="22"/>
        <v>27983.615384615383</v>
      </c>
      <c r="Z55" s="5">
        <f t="shared" si="23"/>
        <v>554369.61538461538</v>
      </c>
    </row>
    <row r="56" spans="1:26" x14ac:dyDescent="0.3">
      <c r="A56" s="7" t="s">
        <v>21</v>
      </c>
      <c r="B56" s="1">
        <v>22602</v>
      </c>
      <c r="C56" s="1">
        <v>100013</v>
      </c>
      <c r="D56" s="1">
        <v>48851</v>
      </c>
      <c r="E56" s="1">
        <v>15842</v>
      </c>
      <c r="F56" s="1">
        <v>10863</v>
      </c>
      <c r="G56" s="1">
        <v>13890</v>
      </c>
      <c r="H56" s="1">
        <v>21029</v>
      </c>
      <c r="I56" s="1">
        <v>6375</v>
      </c>
      <c r="J56" s="1">
        <v>9469</v>
      </c>
      <c r="K56" s="1">
        <v>19294</v>
      </c>
      <c r="L56" s="1">
        <v>7546</v>
      </c>
      <c r="M56" s="1">
        <v>7060</v>
      </c>
      <c r="N56" s="1">
        <v>7163</v>
      </c>
      <c r="O56" s="1">
        <v>9386</v>
      </c>
      <c r="P56" s="1">
        <v>1848</v>
      </c>
      <c r="Q56" s="1">
        <v>4884</v>
      </c>
      <c r="R56" s="1">
        <v>2299</v>
      </c>
      <c r="S56" s="1">
        <v>1060</v>
      </c>
      <c r="T56" s="1">
        <v>4500</v>
      </c>
      <c r="U56" s="1">
        <v>4155</v>
      </c>
      <c r="V56" s="1"/>
      <c r="W56" s="1"/>
      <c r="X56" s="1"/>
      <c r="Y56" s="1">
        <f t="shared" si="22"/>
        <v>21290.846153846152</v>
      </c>
      <c r="Z56" s="5">
        <f t="shared" si="23"/>
        <v>316817.84615384613</v>
      </c>
    </row>
    <row r="57" spans="1:26" x14ac:dyDescent="0.3">
      <c r="A57" s="7" t="s">
        <v>47</v>
      </c>
      <c r="B57" s="1"/>
      <c r="C57" s="1"/>
      <c r="D57" s="1"/>
      <c r="E57" s="1"/>
      <c r="F57" s="1"/>
      <c r="G57" s="1"/>
      <c r="H57" s="1"/>
      <c r="I57" s="1">
        <v>21384</v>
      </c>
      <c r="J57" s="1">
        <v>23790</v>
      </c>
      <c r="K57" s="1">
        <v>23768</v>
      </c>
      <c r="L57" s="1">
        <v>26768</v>
      </c>
      <c r="M57" s="1">
        <v>24413</v>
      </c>
      <c r="N57" s="1">
        <v>22808</v>
      </c>
      <c r="O57" s="1">
        <v>21454</v>
      </c>
      <c r="P57" s="1">
        <v>23604</v>
      </c>
      <c r="Q57" s="1">
        <v>25503</v>
      </c>
      <c r="R57" s="1">
        <v>19186</v>
      </c>
      <c r="S57" s="1">
        <v>34006</v>
      </c>
      <c r="T57" s="1">
        <v>25588</v>
      </c>
      <c r="U57" s="1">
        <v>26615</v>
      </c>
      <c r="V57" s="1"/>
      <c r="W57" s="1"/>
      <c r="X57" s="1"/>
      <c r="Y57" s="1">
        <f t="shared" si="22"/>
        <v>23483.571428571428</v>
      </c>
      <c r="Z57" s="5">
        <f t="shared" si="23"/>
        <v>342370.57142857142</v>
      </c>
    </row>
    <row r="58" spans="1:26" x14ac:dyDescent="0.3">
      <c r="A58" s="7" t="s">
        <v>45</v>
      </c>
      <c r="B58" s="1"/>
      <c r="C58" s="1"/>
      <c r="D58" s="1"/>
      <c r="E58" s="1">
        <v>8744</v>
      </c>
      <c r="F58" s="1">
        <v>749</v>
      </c>
      <c r="G58" s="1">
        <v>5993</v>
      </c>
      <c r="H58" s="1">
        <v>11947</v>
      </c>
      <c r="I58" s="1">
        <v>16181</v>
      </c>
      <c r="J58" s="1">
        <v>15634</v>
      </c>
      <c r="K58" s="1">
        <v>16717</v>
      </c>
      <c r="L58" s="1">
        <v>34159</v>
      </c>
      <c r="M58" s="1">
        <v>11547</v>
      </c>
      <c r="N58" s="1">
        <v>16486</v>
      </c>
      <c r="O58" s="1">
        <v>13390</v>
      </c>
      <c r="P58" s="1">
        <v>14748</v>
      </c>
      <c r="Q58" s="1">
        <v>10955</v>
      </c>
      <c r="R58" s="1">
        <v>10669</v>
      </c>
      <c r="S58" s="1">
        <v>16891</v>
      </c>
      <c r="T58" s="1">
        <v>16018</v>
      </c>
      <c r="U58" s="1">
        <v>11631</v>
      </c>
      <c r="V58" s="1"/>
      <c r="W58" s="1"/>
      <c r="X58" s="1"/>
      <c r="Y58" s="1">
        <f>AVERAGE(C58:R58)</f>
        <v>13422.785714285714</v>
      </c>
      <c r="Z58" s="5">
        <f t="shared" si="23"/>
        <v>245881.78571428571</v>
      </c>
    </row>
    <row r="59" spans="1:26" x14ac:dyDescent="0.3">
      <c r="A59" s="7" t="s">
        <v>36</v>
      </c>
      <c r="B59" s="1">
        <v>4379</v>
      </c>
      <c r="C59" s="1">
        <v>6540</v>
      </c>
      <c r="D59" s="1">
        <v>7361</v>
      </c>
      <c r="E59" s="1">
        <v>8671</v>
      </c>
      <c r="F59" s="1">
        <v>5369</v>
      </c>
      <c r="G59" s="1">
        <v>6441</v>
      </c>
      <c r="H59" s="1">
        <v>3058</v>
      </c>
      <c r="I59" s="1">
        <v>4936</v>
      </c>
      <c r="J59" s="1">
        <v>4501</v>
      </c>
      <c r="K59" s="1">
        <v>5232</v>
      </c>
      <c r="L59" s="1">
        <v>5488</v>
      </c>
      <c r="M59" s="1">
        <v>5741</v>
      </c>
      <c r="N59" s="1">
        <v>4643</v>
      </c>
      <c r="O59" s="1">
        <v>5920</v>
      </c>
      <c r="P59" s="1">
        <v>4722</v>
      </c>
      <c r="Q59" s="1">
        <v>4179</v>
      </c>
      <c r="R59" s="1">
        <v>644</v>
      </c>
      <c r="S59" s="1">
        <v>793</v>
      </c>
      <c r="T59" s="1">
        <v>2355</v>
      </c>
      <c r="U59" s="1">
        <v>1237</v>
      </c>
      <c r="V59" s="1"/>
      <c r="W59" s="1"/>
      <c r="X59" s="1"/>
      <c r="Y59" s="1">
        <f t="shared" si="22"/>
        <v>5684.6923076923076</v>
      </c>
      <c r="Z59" s="5">
        <f t="shared" si="23"/>
        <v>93515.692307692312</v>
      </c>
    </row>
    <row r="60" spans="1:26" x14ac:dyDescent="0.3">
      <c r="A60" s="7" t="s">
        <v>48</v>
      </c>
      <c r="B60" s="1"/>
      <c r="C60" s="1"/>
      <c r="D60" s="1"/>
      <c r="E60" s="1"/>
      <c r="F60" s="1"/>
      <c r="G60" s="1"/>
      <c r="H60" s="1"/>
      <c r="I60" s="1">
        <v>33254</v>
      </c>
      <c r="J60" s="1">
        <v>20124</v>
      </c>
      <c r="K60" s="1">
        <v>10204</v>
      </c>
      <c r="L60" s="1">
        <v>2010</v>
      </c>
      <c r="M60" s="1">
        <v>353</v>
      </c>
      <c r="N60" s="1">
        <v>93</v>
      </c>
      <c r="O60" s="1">
        <v>370</v>
      </c>
      <c r="P60" s="1"/>
      <c r="Q60" s="1"/>
      <c r="R60" s="1"/>
      <c r="S60" s="1"/>
      <c r="T60" s="1"/>
      <c r="U60" s="1"/>
      <c r="V60" s="1"/>
      <c r="W60" s="1"/>
      <c r="X60" s="1"/>
      <c r="Y60" s="1">
        <f t="shared" si="22"/>
        <v>9486.8571428571431</v>
      </c>
      <c r="Z60" s="5">
        <f t="shared" si="23"/>
        <v>75894.857142857145</v>
      </c>
    </row>
    <row r="61" spans="1:26" x14ac:dyDescent="0.3">
      <c r="A61" s="7" t="s">
        <v>49</v>
      </c>
      <c r="B61" s="1"/>
      <c r="C61" s="1"/>
      <c r="D61" s="1"/>
      <c r="E61" s="1"/>
      <c r="F61" s="1"/>
      <c r="G61" s="1"/>
      <c r="H61" s="1"/>
      <c r="I61" s="1"/>
      <c r="J61" s="1">
        <v>16286</v>
      </c>
      <c r="K61" s="1">
        <v>10729</v>
      </c>
      <c r="L61" s="1">
        <v>6553</v>
      </c>
      <c r="M61" s="1">
        <v>3485</v>
      </c>
      <c r="N61" s="1">
        <v>7274</v>
      </c>
      <c r="O61" s="1">
        <v>2552</v>
      </c>
      <c r="P61" s="1">
        <v>3332</v>
      </c>
      <c r="Q61" s="1">
        <v>4152</v>
      </c>
      <c r="R61" s="1">
        <v>746</v>
      </c>
      <c r="S61" s="1">
        <v>2113</v>
      </c>
      <c r="T61" s="1">
        <v>2351</v>
      </c>
      <c r="U61" s="1">
        <v>5719</v>
      </c>
      <c r="V61" s="1"/>
      <c r="W61" s="1"/>
      <c r="X61" s="1"/>
      <c r="Y61" s="1">
        <f>AVERAGE(C61:R61)</f>
        <v>6123.2222222222226</v>
      </c>
      <c r="Z61" s="5">
        <f t="shared" si="23"/>
        <v>71415.222222222219</v>
      </c>
    </row>
    <row r="62" spans="1:26" x14ac:dyDescent="0.3">
      <c r="A62" s="7" t="s">
        <v>37</v>
      </c>
      <c r="B62" s="1">
        <v>11897</v>
      </c>
      <c r="C62" s="1">
        <v>20766</v>
      </c>
      <c r="D62" s="1">
        <v>2909</v>
      </c>
      <c r="E62" s="1">
        <v>955</v>
      </c>
      <c r="F62" s="1">
        <v>825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>
        <f t="shared" si="22"/>
        <v>6363.75</v>
      </c>
      <c r="Z62" s="5">
        <f t="shared" si="23"/>
        <v>31818.75</v>
      </c>
    </row>
    <row r="63" spans="1:26" x14ac:dyDescent="0.3">
      <c r="A63" s="7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5"/>
    </row>
    <row r="64" spans="1:26" s="6" customFormat="1" ht="18" x14ac:dyDescent="0.35">
      <c r="A64" s="2" t="s">
        <v>109</v>
      </c>
      <c r="B64" s="19">
        <f>SUM(B53:B62)</f>
        <v>170061</v>
      </c>
      <c r="C64" s="19">
        <f t="shared" ref="C64:O64" si="24">SUM(C53:C62)</f>
        <v>259711</v>
      </c>
      <c r="D64" s="19">
        <f t="shared" si="24"/>
        <v>235359</v>
      </c>
      <c r="E64" s="19">
        <f t="shared" si="24"/>
        <v>211220</v>
      </c>
      <c r="F64" s="19">
        <f t="shared" si="24"/>
        <v>198005</v>
      </c>
      <c r="G64" s="19">
        <f t="shared" si="24"/>
        <v>182825</v>
      </c>
      <c r="H64" s="19">
        <f t="shared" si="24"/>
        <v>183783</v>
      </c>
      <c r="I64" s="19">
        <f t="shared" si="24"/>
        <v>186966</v>
      </c>
      <c r="J64" s="19">
        <f t="shared" si="24"/>
        <v>191718</v>
      </c>
      <c r="K64" s="19">
        <f t="shared" si="24"/>
        <v>190464</v>
      </c>
      <c r="L64" s="19">
        <f t="shared" si="24"/>
        <v>192011</v>
      </c>
      <c r="M64" s="19">
        <f t="shared" si="24"/>
        <v>158497</v>
      </c>
      <c r="N64" s="19">
        <f t="shared" si="24"/>
        <v>187134</v>
      </c>
      <c r="O64" s="19">
        <f t="shared" si="24"/>
        <v>160386</v>
      </c>
      <c r="P64" s="19">
        <f>SUM(P53:P62)</f>
        <v>158655</v>
      </c>
      <c r="Q64" s="19">
        <f t="shared" ref="Q64:U64" si="25">SUM(Q53:Q62)</f>
        <v>166351</v>
      </c>
      <c r="R64" s="19">
        <f t="shared" si="25"/>
        <v>111422</v>
      </c>
      <c r="S64" s="19">
        <f t="shared" si="25"/>
        <v>143314</v>
      </c>
      <c r="T64" s="19">
        <f t="shared" si="25"/>
        <v>154356</v>
      </c>
      <c r="U64" s="19">
        <f t="shared" si="25"/>
        <v>166209</v>
      </c>
      <c r="V64" s="19"/>
      <c r="W64" s="19"/>
      <c r="X64" s="19"/>
      <c r="Y64" s="19"/>
      <c r="Z64" s="22"/>
    </row>
    <row r="65" spans="1:29" ht="18" x14ac:dyDescent="0.35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5"/>
    </row>
    <row r="66" spans="1:29" s="6" customFormat="1" ht="25.8" x14ac:dyDescent="0.5">
      <c r="A66" s="10" t="s">
        <v>15</v>
      </c>
      <c r="B66" s="19">
        <f t="shared" ref="B66:T66" si="26">B26+B33+B44+B48+B50+B64</f>
        <v>4272615</v>
      </c>
      <c r="C66" s="19">
        <f t="shared" si="26"/>
        <v>4657894</v>
      </c>
      <c r="D66" s="19">
        <f t="shared" si="26"/>
        <v>5121245</v>
      </c>
      <c r="E66" s="19">
        <f t="shared" si="26"/>
        <v>4748395</v>
      </c>
      <c r="F66" s="19">
        <f t="shared" si="26"/>
        <v>4502618</v>
      </c>
      <c r="G66" s="19">
        <f t="shared" si="26"/>
        <v>4636906</v>
      </c>
      <c r="H66" s="19">
        <f t="shared" si="26"/>
        <v>4327584</v>
      </c>
      <c r="I66" s="19">
        <f t="shared" si="26"/>
        <v>4273893</v>
      </c>
      <c r="J66" s="19">
        <f t="shared" si="26"/>
        <v>4410191</v>
      </c>
      <c r="K66" s="19">
        <f t="shared" si="26"/>
        <v>4803753</v>
      </c>
      <c r="L66" s="19">
        <f t="shared" si="26"/>
        <v>5468404</v>
      </c>
      <c r="M66" s="19">
        <f t="shared" si="26"/>
        <v>5698191</v>
      </c>
      <c r="N66" s="19">
        <f t="shared" si="26"/>
        <v>4701392</v>
      </c>
      <c r="O66" s="19">
        <f t="shared" si="26"/>
        <v>4636617</v>
      </c>
      <c r="P66" s="19">
        <f t="shared" si="26"/>
        <v>4560377</v>
      </c>
      <c r="Q66" s="19">
        <f t="shared" si="26"/>
        <v>4546502</v>
      </c>
      <c r="R66" s="19">
        <f t="shared" si="26"/>
        <v>4258282</v>
      </c>
      <c r="S66" s="19">
        <f t="shared" si="26"/>
        <v>4353571</v>
      </c>
      <c r="T66" s="19">
        <f t="shared" si="26"/>
        <v>5091854</v>
      </c>
      <c r="U66" s="19">
        <f>U26+U33+U44+U48+U50+U64+U46</f>
        <v>4826076</v>
      </c>
      <c r="V66" s="19"/>
      <c r="W66" s="19"/>
      <c r="X66" s="19"/>
      <c r="Y66" s="19">
        <f t="shared" si="22"/>
        <v>4768237.153846154</v>
      </c>
      <c r="Z66" s="22">
        <f t="shared" si="23"/>
        <v>94391982.15384616</v>
      </c>
    </row>
    <row r="67" spans="1:29" ht="25.8" x14ac:dyDescent="0.5">
      <c r="A67" s="10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5"/>
    </row>
    <row r="68" spans="1:29" ht="25.8" x14ac:dyDescent="0.5">
      <c r="A68" s="10" t="s">
        <v>16</v>
      </c>
      <c r="B68" s="8">
        <f t="shared" ref="B68:U68" si="27">B19-B66</f>
        <v>-216620</v>
      </c>
      <c r="C68" s="8">
        <f t="shared" si="27"/>
        <v>-37237</v>
      </c>
      <c r="D68" s="8">
        <f t="shared" si="27"/>
        <v>-519806</v>
      </c>
      <c r="E68" s="1">
        <f t="shared" si="27"/>
        <v>206994</v>
      </c>
      <c r="F68" s="1">
        <f t="shared" si="27"/>
        <v>337938</v>
      </c>
      <c r="G68" s="1">
        <f t="shared" si="27"/>
        <v>270415</v>
      </c>
      <c r="H68" s="1">
        <f t="shared" si="27"/>
        <v>351479</v>
      </c>
      <c r="I68" s="8">
        <f t="shared" si="27"/>
        <v>-92343</v>
      </c>
      <c r="J68" s="8">
        <f t="shared" si="27"/>
        <v>-98726</v>
      </c>
      <c r="K68" s="8">
        <f t="shared" si="27"/>
        <v>-481708</v>
      </c>
      <c r="L68" s="8">
        <f t="shared" si="27"/>
        <v>-1188442</v>
      </c>
      <c r="M68" s="8">
        <f t="shared" si="27"/>
        <v>-1415806</v>
      </c>
      <c r="N68" s="8">
        <f t="shared" si="27"/>
        <v>-268054</v>
      </c>
      <c r="O68" s="8">
        <f t="shared" si="27"/>
        <v>-83168</v>
      </c>
      <c r="P68" s="19">
        <f t="shared" si="27"/>
        <v>13937</v>
      </c>
      <c r="Q68" s="19">
        <f t="shared" si="27"/>
        <v>283136</v>
      </c>
      <c r="R68" s="19">
        <f t="shared" si="27"/>
        <v>776082</v>
      </c>
      <c r="S68" s="19">
        <f t="shared" si="27"/>
        <v>580795</v>
      </c>
      <c r="T68" s="19">
        <f t="shared" si="27"/>
        <v>52816</v>
      </c>
      <c r="U68" s="19">
        <f t="shared" si="27"/>
        <v>679776</v>
      </c>
      <c r="V68" s="8"/>
      <c r="W68" s="8"/>
      <c r="X68" s="8"/>
      <c r="Y68" s="8">
        <f t="shared" si="22"/>
        <v>-232189.53846153847</v>
      </c>
      <c r="Z68" s="21">
        <f t="shared" si="23"/>
        <v>-864111.5384615385</v>
      </c>
    </row>
    <row r="69" spans="1:29" ht="18" x14ac:dyDescent="0.35">
      <c r="A69" s="2" t="s">
        <v>62</v>
      </c>
      <c r="B69" s="9">
        <f t="shared" ref="B69:T69" si="28">B66/B19</f>
        <v>1.0534073636678547</v>
      </c>
      <c r="C69" s="9">
        <f t="shared" si="28"/>
        <v>1.0080588106842814</v>
      </c>
      <c r="D69" s="9">
        <f t="shared" si="28"/>
        <v>1.1129659656468336</v>
      </c>
      <c r="E69" s="9">
        <f t="shared" si="28"/>
        <v>0.9582285063796202</v>
      </c>
      <c r="F69" s="9">
        <f t="shared" si="28"/>
        <v>0.93018611911524218</v>
      </c>
      <c r="G69" s="9">
        <f t="shared" si="28"/>
        <v>0.94489559578433935</v>
      </c>
      <c r="H69" s="9">
        <f t="shared" si="28"/>
        <v>0.92488261004393402</v>
      </c>
      <c r="I69" s="9">
        <f t="shared" si="28"/>
        <v>1.0220834379596082</v>
      </c>
      <c r="J69" s="9">
        <f t="shared" si="28"/>
        <v>1.0228984811427206</v>
      </c>
      <c r="K69" s="9">
        <f t="shared" si="28"/>
        <v>1.1114537215600486</v>
      </c>
      <c r="L69" s="9">
        <f t="shared" si="28"/>
        <v>1.277675829832134</v>
      </c>
      <c r="M69" s="9">
        <f t="shared" si="28"/>
        <v>1.3306115634161804</v>
      </c>
      <c r="N69" s="9">
        <f t="shared" si="28"/>
        <v>1.0604632446251561</v>
      </c>
      <c r="O69" s="9">
        <f t="shared" si="28"/>
        <v>1.0182648361714384</v>
      </c>
      <c r="P69" s="9">
        <f t="shared" si="28"/>
        <v>0.99695320434932977</v>
      </c>
      <c r="Q69" s="9">
        <f t="shared" si="28"/>
        <v>0.94137531632805604</v>
      </c>
      <c r="R69" s="9">
        <f t="shared" si="28"/>
        <v>0.84584308961370291</v>
      </c>
      <c r="S69" s="9">
        <f t="shared" si="28"/>
        <v>0.88229592211035823</v>
      </c>
      <c r="T69" s="9">
        <f t="shared" si="28"/>
        <v>0.98973384104325446</v>
      </c>
      <c r="U69" s="9"/>
      <c r="V69" s="9"/>
      <c r="W69" s="9"/>
      <c r="X69" s="9"/>
      <c r="Y69" s="9">
        <f>Y66/Y19</f>
        <v>1.0511876325270566</v>
      </c>
    </row>
    <row r="70" spans="1:29" s="28" customFormat="1" ht="47.25" customHeight="1" x14ac:dyDescent="0.3">
      <c r="A70" s="24" t="s">
        <v>17</v>
      </c>
      <c r="B70" s="25">
        <v>3260553</v>
      </c>
      <c r="C70" s="25">
        <f>B71</f>
        <v>3043933</v>
      </c>
      <c r="D70" s="25">
        <v>3167449</v>
      </c>
      <c r="E70" s="25">
        <v>2647643</v>
      </c>
      <c r="F70" s="25">
        <f t="shared" ref="F70:N70" si="29">E71</f>
        <v>2854636</v>
      </c>
      <c r="G70" s="25">
        <f t="shared" si="29"/>
        <v>3192574</v>
      </c>
      <c r="H70" s="25">
        <f t="shared" si="29"/>
        <v>3462989</v>
      </c>
      <c r="I70" s="25">
        <f t="shared" si="29"/>
        <v>3814468</v>
      </c>
      <c r="J70" s="25">
        <f t="shared" si="29"/>
        <v>3722125</v>
      </c>
      <c r="K70" s="25">
        <f t="shared" si="29"/>
        <v>3623399</v>
      </c>
      <c r="L70" s="26">
        <f t="shared" si="29"/>
        <v>3141691</v>
      </c>
      <c r="M70" s="26">
        <f t="shared" si="29"/>
        <v>1953249</v>
      </c>
      <c r="N70" s="26">
        <f t="shared" si="29"/>
        <v>537443</v>
      </c>
      <c r="O70" s="26">
        <f>N71</f>
        <v>269389</v>
      </c>
      <c r="P70" s="26">
        <v>186221</v>
      </c>
      <c r="Q70" s="26">
        <v>200158</v>
      </c>
      <c r="R70" s="26">
        <v>483294</v>
      </c>
      <c r="S70" s="26">
        <v>1259376</v>
      </c>
      <c r="T70" s="26">
        <v>1840171</v>
      </c>
      <c r="U70" s="26">
        <v>1892987</v>
      </c>
      <c r="V70" s="26"/>
      <c r="W70" s="26"/>
      <c r="X70" s="26"/>
      <c r="Y70" s="25"/>
      <c r="Z70" s="27"/>
      <c r="AA70" s="57" t="s">
        <v>67</v>
      </c>
      <c r="AB70" s="57"/>
      <c r="AC70" s="57"/>
    </row>
    <row r="71" spans="1:29" ht="25.8" x14ac:dyDescent="0.5">
      <c r="A71" s="10" t="s">
        <v>23</v>
      </c>
      <c r="B71" s="1">
        <v>3043933</v>
      </c>
      <c r="C71" s="1">
        <f>C70+C68</f>
        <v>3006696</v>
      </c>
      <c r="D71" s="1">
        <v>2647643</v>
      </c>
      <c r="E71" s="1">
        <v>2854636</v>
      </c>
      <c r="F71" s="1">
        <v>3192574</v>
      </c>
      <c r="G71" s="1">
        <v>3462989</v>
      </c>
      <c r="H71" s="1">
        <v>3814468</v>
      </c>
      <c r="I71" s="1">
        <v>3722125</v>
      </c>
      <c r="J71" s="1">
        <v>3623399</v>
      </c>
      <c r="K71" s="1">
        <v>3141691</v>
      </c>
      <c r="L71" s="18">
        <v>1953249</v>
      </c>
      <c r="M71" s="18">
        <v>537443</v>
      </c>
      <c r="N71" s="19">
        <v>269389</v>
      </c>
      <c r="O71" s="19">
        <v>186221</v>
      </c>
      <c r="P71" s="19">
        <v>200158</v>
      </c>
      <c r="Q71" s="19">
        <v>483294</v>
      </c>
      <c r="R71" s="19">
        <v>1259376</v>
      </c>
      <c r="S71" s="19">
        <v>1840171</v>
      </c>
      <c r="T71" s="19">
        <v>1892987</v>
      </c>
      <c r="U71" s="19">
        <v>2589386</v>
      </c>
      <c r="V71" s="19"/>
      <c r="W71" s="19"/>
      <c r="X71" s="19"/>
      <c r="Y71" s="1"/>
    </row>
    <row r="72" spans="1:29" ht="18" x14ac:dyDescent="0.35">
      <c r="A72" s="2" t="s">
        <v>20</v>
      </c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29" x14ac:dyDescent="0.3">
      <c r="A73" s="4" t="s">
        <v>19</v>
      </c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29" x14ac:dyDescent="0.3"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29" x14ac:dyDescent="0.3">
      <c r="A75" t="s">
        <v>50</v>
      </c>
      <c r="B75" s="1"/>
      <c r="C75" s="1"/>
      <c r="D75" s="1"/>
      <c r="E75" s="9">
        <v>0.1</v>
      </c>
      <c r="F75" s="9">
        <v>0.1</v>
      </c>
      <c r="G75" s="9">
        <v>0.1</v>
      </c>
      <c r="H75" s="9">
        <v>0.1</v>
      </c>
      <c r="I75" s="9">
        <v>0.06</v>
      </c>
      <c r="J75" s="9">
        <v>0.06</v>
      </c>
      <c r="K75" s="9">
        <v>0.06</v>
      </c>
      <c r="L75" s="9">
        <v>0.06</v>
      </c>
      <c r="M75" s="9">
        <v>0.06</v>
      </c>
      <c r="N75" s="9">
        <v>0.06</v>
      </c>
      <c r="O75" s="9">
        <v>0.06</v>
      </c>
      <c r="P75" s="9"/>
      <c r="Q75" s="9"/>
      <c r="R75" s="9"/>
      <c r="S75" s="9"/>
      <c r="T75" s="9"/>
      <c r="U75" s="9"/>
      <c r="V75" s="9"/>
      <c r="W75" s="9"/>
      <c r="X75" s="9"/>
    </row>
    <row r="76" spans="1:29" x14ac:dyDescent="0.3">
      <c r="A76" t="s">
        <v>51</v>
      </c>
      <c r="B76" s="1">
        <v>205847</v>
      </c>
      <c r="C76" s="1"/>
      <c r="D76" s="1"/>
      <c r="E76" s="1"/>
      <c r="F76" s="1"/>
      <c r="G76" s="1"/>
      <c r="H76" s="1"/>
      <c r="I76" s="1"/>
      <c r="J76" s="1"/>
      <c r="K76" s="1"/>
    </row>
    <row r="77" spans="1:29" x14ac:dyDescent="0.3">
      <c r="A77" t="s">
        <v>52</v>
      </c>
      <c r="B77" s="1"/>
      <c r="C77" s="1"/>
      <c r="D77" s="1"/>
      <c r="E77" s="1"/>
      <c r="F77" s="1"/>
      <c r="G77" s="1"/>
      <c r="H77" s="1"/>
      <c r="I77" s="1"/>
      <c r="J77" s="1"/>
      <c r="K77" s="1">
        <v>44287</v>
      </c>
      <c r="L77" s="1">
        <v>1135670</v>
      </c>
      <c r="M77" s="1">
        <v>1862608</v>
      </c>
    </row>
    <row r="79" spans="1:29" ht="18" x14ac:dyDescent="0.35">
      <c r="A79" s="2" t="s">
        <v>53</v>
      </c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29" x14ac:dyDescent="0.3">
      <c r="A80" t="s">
        <v>54</v>
      </c>
      <c r="B80" s="1"/>
      <c r="C80" s="1"/>
      <c r="D80" s="1"/>
      <c r="E80" s="1"/>
      <c r="F80" s="1"/>
      <c r="G80" s="1"/>
      <c r="H80" s="1"/>
      <c r="I80" s="1"/>
      <c r="J80" s="1"/>
      <c r="K80" s="1"/>
      <c r="P80">
        <v>0.76580000000000004</v>
      </c>
    </row>
    <row r="81" spans="1:25" x14ac:dyDescent="0.3">
      <c r="A81" t="s">
        <v>26</v>
      </c>
      <c r="B81" s="1"/>
      <c r="C81" s="11">
        <v>0.62119999999999997</v>
      </c>
      <c r="D81" s="1"/>
      <c r="E81" s="11">
        <v>0.62119999999999997</v>
      </c>
      <c r="F81" s="11">
        <v>0.62119999999999997</v>
      </c>
      <c r="G81" s="11">
        <v>0.62119999999999997</v>
      </c>
      <c r="H81" s="11">
        <v>0.62119999999999997</v>
      </c>
      <c r="I81" s="11">
        <v>0.62119999999999997</v>
      </c>
      <c r="J81" s="11">
        <v>0.62119999999999997</v>
      </c>
      <c r="K81" s="11">
        <v>0.62119999999999997</v>
      </c>
      <c r="L81">
        <v>0.61950000000000005</v>
      </c>
      <c r="M81" s="12">
        <v>0.61199999999999999</v>
      </c>
      <c r="N81" s="12">
        <v>0.60499999999999998</v>
      </c>
      <c r="O81">
        <v>0.59709999999999996</v>
      </c>
      <c r="P81">
        <v>0.59719999999999995</v>
      </c>
      <c r="Y81">
        <v>0.59230000000000005</v>
      </c>
    </row>
    <row r="82" spans="1:25" x14ac:dyDescent="0.3">
      <c r="A82" t="s">
        <v>27</v>
      </c>
      <c r="B82" s="1"/>
      <c r="C82" s="1"/>
      <c r="D82" s="1"/>
      <c r="E82" s="1"/>
      <c r="F82" s="1"/>
      <c r="G82" s="1"/>
      <c r="H82" s="1"/>
      <c r="I82" s="1"/>
      <c r="J82" s="1"/>
      <c r="K82" s="1"/>
      <c r="P82">
        <v>0.71809999999999996</v>
      </c>
    </row>
    <row r="83" spans="1:25" x14ac:dyDescent="0.3"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25" ht="18" x14ac:dyDescent="0.35">
      <c r="A84" s="2" t="s">
        <v>114</v>
      </c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25" x14ac:dyDescent="0.3"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25" s="53" customFormat="1" x14ac:dyDescent="0.3">
      <c r="A86" s="54" t="s">
        <v>54</v>
      </c>
      <c r="B86" s="52">
        <v>69214</v>
      </c>
      <c r="C86" s="52">
        <v>69739</v>
      </c>
      <c r="D86" s="52">
        <v>69562</v>
      </c>
      <c r="E86" s="52">
        <v>69387</v>
      </c>
      <c r="F86" s="52">
        <v>69343</v>
      </c>
      <c r="G86" s="52">
        <v>69468</v>
      </c>
      <c r="H86" s="52">
        <v>70995</v>
      </c>
      <c r="I86" s="52">
        <v>71699</v>
      </c>
      <c r="J86" s="52">
        <v>72462</v>
      </c>
      <c r="K86" s="52">
        <v>73127</v>
      </c>
      <c r="L86" s="53">
        <v>73375</v>
      </c>
      <c r="M86" s="53">
        <v>73644</v>
      </c>
      <c r="N86" s="53">
        <v>73881</v>
      </c>
      <c r="O86" s="53">
        <v>74548</v>
      </c>
      <c r="P86" s="53">
        <v>74597</v>
      </c>
      <c r="Q86" s="53">
        <v>74529</v>
      </c>
      <c r="R86" s="53">
        <v>76300</v>
      </c>
      <c r="S86" s="53">
        <v>76107</v>
      </c>
      <c r="T86" s="53">
        <v>76039</v>
      </c>
      <c r="U86" s="53">
        <v>76002</v>
      </c>
      <c r="V86" s="53">
        <v>76002</v>
      </c>
    </row>
    <row r="87" spans="1:25" s="53" customFormat="1" x14ac:dyDescent="0.3">
      <c r="A87" s="54" t="s">
        <v>26</v>
      </c>
      <c r="B87" s="52">
        <v>16111</v>
      </c>
      <c r="C87" s="52">
        <v>16230</v>
      </c>
      <c r="D87" s="52">
        <v>16302</v>
      </c>
      <c r="E87" s="52">
        <v>16322</v>
      </c>
      <c r="F87" s="52">
        <v>16353</v>
      </c>
      <c r="G87" s="52">
        <v>16391</v>
      </c>
      <c r="H87" s="52">
        <v>16779</v>
      </c>
      <c r="I87" s="52">
        <v>16927</v>
      </c>
      <c r="J87" s="52">
        <v>17200</v>
      </c>
      <c r="K87" s="52">
        <v>17722</v>
      </c>
      <c r="L87" s="53">
        <v>18310</v>
      </c>
      <c r="M87" s="53">
        <v>18640</v>
      </c>
      <c r="N87" s="53">
        <v>18966</v>
      </c>
      <c r="O87" s="53">
        <v>19152</v>
      </c>
      <c r="P87" s="53">
        <v>19271</v>
      </c>
      <c r="Q87" s="53">
        <v>19556</v>
      </c>
      <c r="R87" s="53">
        <v>20067</v>
      </c>
      <c r="S87" s="53">
        <v>20113</v>
      </c>
      <c r="T87" s="53">
        <v>20208</v>
      </c>
      <c r="U87" s="53">
        <v>20241</v>
      </c>
      <c r="V87" s="53">
        <v>20241</v>
      </c>
    </row>
    <row r="88" spans="1:25" s="53" customFormat="1" x14ac:dyDescent="0.3">
      <c r="A88" s="55" t="s">
        <v>27</v>
      </c>
      <c r="B88" s="52">
        <v>11093</v>
      </c>
      <c r="C88" s="52">
        <v>11091</v>
      </c>
      <c r="D88" s="52">
        <v>11120</v>
      </c>
      <c r="E88" s="52">
        <v>11074</v>
      </c>
      <c r="F88" s="52">
        <v>11075</v>
      </c>
      <c r="G88" s="52">
        <v>11091</v>
      </c>
      <c r="H88" s="52">
        <v>12711</v>
      </c>
      <c r="I88" s="52">
        <v>12821</v>
      </c>
      <c r="J88" s="52">
        <v>12918</v>
      </c>
      <c r="K88" s="52">
        <v>13006</v>
      </c>
      <c r="L88" s="53">
        <v>13026</v>
      </c>
      <c r="M88" s="53">
        <v>13036</v>
      </c>
      <c r="N88" s="53">
        <v>13101</v>
      </c>
      <c r="O88" s="53">
        <v>13097</v>
      </c>
      <c r="P88" s="53">
        <v>13329</v>
      </c>
      <c r="Q88" s="53">
        <v>13298</v>
      </c>
      <c r="R88" s="53">
        <v>13035</v>
      </c>
      <c r="S88" s="53">
        <v>12941</v>
      </c>
      <c r="T88" s="53">
        <v>12852</v>
      </c>
      <c r="U88" s="53">
        <v>12779</v>
      </c>
    </row>
    <row r="89" spans="1:25" x14ac:dyDescent="0.3"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25" ht="18" x14ac:dyDescent="0.35">
      <c r="A90" s="2" t="s">
        <v>116</v>
      </c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25" x14ac:dyDescent="0.3">
      <c r="A91" t="s">
        <v>54</v>
      </c>
      <c r="B91" s="1">
        <f>B3/B86</f>
        <v>34.498685237090761</v>
      </c>
      <c r="C91" s="1">
        <f t="shared" ref="C91:G91" si="30">C3/C86</f>
        <v>36.705702691463884</v>
      </c>
      <c r="D91" s="1">
        <f t="shared" si="30"/>
        <v>38.129380983870504</v>
      </c>
      <c r="E91" s="1">
        <f t="shared" si="30"/>
        <v>40.243950595932958</v>
      </c>
      <c r="F91" s="1">
        <f t="shared" si="30"/>
        <v>41.29568954328483</v>
      </c>
      <c r="G91" s="1">
        <f t="shared" si="30"/>
        <v>41.360280992687279</v>
      </c>
      <c r="H91" s="1">
        <f>H3/H86</f>
        <v>38.963800267624478</v>
      </c>
      <c r="I91" s="1">
        <f t="shared" ref="I91:Q91" si="31">I3/I86</f>
        <v>34.34568125078453</v>
      </c>
      <c r="J91" s="1">
        <f t="shared" si="31"/>
        <v>31.875051751262731</v>
      </c>
      <c r="K91" s="1">
        <f t="shared" si="31"/>
        <v>31.419858602157891</v>
      </c>
      <c r="L91" s="1">
        <f t="shared" si="31"/>
        <v>31.726064735945485</v>
      </c>
      <c r="M91" s="1">
        <f t="shared" si="31"/>
        <v>32.355045896474934</v>
      </c>
      <c r="N91" s="1">
        <f t="shared" si="31"/>
        <v>33.274062343498329</v>
      </c>
      <c r="O91" s="1">
        <f t="shared" si="31"/>
        <v>33.855059827225411</v>
      </c>
      <c r="P91" s="1">
        <f t="shared" si="31"/>
        <v>34.572328645924102</v>
      </c>
      <c r="Q91" s="1">
        <f t="shared" si="31"/>
        <v>36.164781494451823</v>
      </c>
      <c r="R91" s="1">
        <f>R3/R86</f>
        <v>36.602214941022282</v>
      </c>
      <c r="S91" s="1">
        <f t="shared" ref="S91:T91" si="32">S3/S86</f>
        <v>37.681251396060809</v>
      </c>
      <c r="T91" s="1">
        <f t="shared" si="32"/>
        <v>38.710069832585909</v>
      </c>
      <c r="U91" s="1">
        <f>U3/U86</f>
        <v>40.470132364937761</v>
      </c>
      <c r="V91" s="1">
        <v>68.61</v>
      </c>
    </row>
    <row r="92" spans="1:25" x14ac:dyDescent="0.3">
      <c r="A92" t="s">
        <v>26</v>
      </c>
      <c r="B92" s="1">
        <f t="shared" ref="B92:G93" si="33">B4/B87</f>
        <v>37.298864130097449</v>
      </c>
      <c r="C92" s="1">
        <f t="shared" si="33"/>
        <v>42.173321010474432</v>
      </c>
      <c r="D92" s="1">
        <f t="shared" si="33"/>
        <v>44.862654888970681</v>
      </c>
      <c r="E92" s="1">
        <f t="shared" si="33"/>
        <v>47.82067148633746</v>
      </c>
      <c r="F92" s="1">
        <f t="shared" si="33"/>
        <v>49.250657371736075</v>
      </c>
      <c r="G92" s="1">
        <f t="shared" si="33"/>
        <v>48.860594228540052</v>
      </c>
      <c r="H92" s="1">
        <f t="shared" ref="H92:V93" si="34">H4/H87</f>
        <v>45.020561416055784</v>
      </c>
      <c r="I92" s="1">
        <f t="shared" si="34"/>
        <v>39.392568086489042</v>
      </c>
      <c r="J92" s="1">
        <f t="shared" si="34"/>
        <v>36.569767441860463</v>
      </c>
      <c r="K92" s="1">
        <f t="shared" si="34"/>
        <v>35.570025956438329</v>
      </c>
      <c r="L92" s="1">
        <f t="shared" si="34"/>
        <v>35.404806116876024</v>
      </c>
      <c r="M92" s="1">
        <f t="shared" si="34"/>
        <v>36.463412017167379</v>
      </c>
      <c r="N92" s="1">
        <f t="shared" si="34"/>
        <v>37.945059580301596</v>
      </c>
      <c r="O92" s="1">
        <f t="shared" si="34"/>
        <v>39.181129908103593</v>
      </c>
      <c r="P92" s="1">
        <f t="shared" si="34"/>
        <v>40.264905817030773</v>
      </c>
      <c r="Q92" s="1">
        <f t="shared" si="34"/>
        <v>41.291930865207611</v>
      </c>
      <c r="R92" s="1">
        <f t="shared" si="34"/>
        <v>42.254397767478949</v>
      </c>
      <c r="S92" s="1">
        <f t="shared" si="34"/>
        <v>43.864614925669962</v>
      </c>
      <c r="T92" s="1">
        <f t="shared" si="34"/>
        <v>45.152761282660336</v>
      </c>
      <c r="U92" s="1">
        <f t="shared" si="34"/>
        <v>47.123758707573735</v>
      </c>
      <c r="V92" s="1">
        <f t="shared" si="34"/>
        <v>51.435205770465885</v>
      </c>
    </row>
    <row r="93" spans="1:25" x14ac:dyDescent="0.3">
      <c r="A93" t="s">
        <v>27</v>
      </c>
      <c r="B93" s="1">
        <f t="shared" si="33"/>
        <v>40.967997836473451</v>
      </c>
      <c r="C93" s="1">
        <f t="shared" si="33"/>
        <v>42.837616085114057</v>
      </c>
      <c r="D93" s="1">
        <f t="shared" si="33"/>
        <v>44.829406474820146</v>
      </c>
      <c r="E93" s="1">
        <f t="shared" si="33"/>
        <v>46.584432002889649</v>
      </c>
      <c r="F93" s="1">
        <f t="shared" si="33"/>
        <v>45.964695259593682</v>
      </c>
      <c r="G93" s="1">
        <f t="shared" si="33"/>
        <v>46.372103507348299</v>
      </c>
      <c r="H93" s="1">
        <f t="shared" si="34"/>
        <v>36.602863661395645</v>
      </c>
      <c r="I93" s="1">
        <f t="shared" si="34"/>
        <v>33.643475547929178</v>
      </c>
      <c r="J93" s="1">
        <f t="shared" si="34"/>
        <v>32.494581204520827</v>
      </c>
      <c r="K93" s="1">
        <f t="shared" si="34"/>
        <v>32.580885745040753</v>
      </c>
      <c r="L93" s="1">
        <f t="shared" si="34"/>
        <v>33.270689390449867</v>
      </c>
      <c r="M93" s="1">
        <f t="shared" si="34"/>
        <v>34.202439398588524</v>
      </c>
      <c r="N93" s="1">
        <f t="shared" si="34"/>
        <v>34.421418212350204</v>
      </c>
      <c r="O93" s="1">
        <f t="shared" si="34"/>
        <v>34.559135679926698</v>
      </c>
      <c r="P93" s="1">
        <f t="shared" si="34"/>
        <v>34.813639432815663</v>
      </c>
      <c r="Q93" s="1">
        <f t="shared" si="34"/>
        <v>36.034366070085724</v>
      </c>
      <c r="R93" s="1">
        <f t="shared" si="34"/>
        <v>38.159340237821247</v>
      </c>
      <c r="S93" s="1">
        <f t="shared" si="34"/>
        <v>39.635654122556218</v>
      </c>
      <c r="T93" s="1">
        <f t="shared" si="34"/>
        <v>43.026299408652349</v>
      </c>
      <c r="U93" s="1">
        <f t="shared" ref="U93" si="35">U5/U88</f>
        <v>43.555286016120199</v>
      </c>
      <c r="V93" s="56">
        <v>0</v>
      </c>
    </row>
    <row r="94" spans="1:25" x14ac:dyDescent="0.3"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25" x14ac:dyDescent="0.3">
      <c r="A95" s="4" t="s">
        <v>117</v>
      </c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25" ht="18" x14ac:dyDescent="0.35">
      <c r="A96" s="2" t="s">
        <v>115</v>
      </c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24" x14ac:dyDescent="0.3">
      <c r="A97" t="s">
        <v>54</v>
      </c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24" x14ac:dyDescent="0.3">
      <c r="A98" t="s">
        <v>26</v>
      </c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24" x14ac:dyDescent="0.3">
      <c r="A99" t="s">
        <v>27</v>
      </c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24" ht="25.8" x14ac:dyDescent="0.5">
      <c r="A100" s="10" t="s">
        <v>68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24" x14ac:dyDescent="0.3">
      <c r="A101" t="s">
        <v>69</v>
      </c>
      <c r="B101" s="1"/>
      <c r="C101" s="1"/>
      <c r="D101" s="1"/>
      <c r="E101" s="1"/>
      <c r="F101" s="1"/>
      <c r="G101" s="1"/>
      <c r="H101" s="1"/>
      <c r="I101" s="1"/>
      <c r="J101" s="30">
        <v>3000000</v>
      </c>
      <c r="K101" s="30">
        <v>3000000</v>
      </c>
      <c r="L101" s="29">
        <v>3000000</v>
      </c>
      <c r="M101" s="29">
        <v>3000000</v>
      </c>
      <c r="N101" s="29">
        <v>3000000</v>
      </c>
      <c r="O101" s="29">
        <v>3000000</v>
      </c>
      <c r="P101" s="29"/>
      <c r="Q101" s="29"/>
      <c r="R101" s="29"/>
      <c r="S101" s="29"/>
      <c r="T101" s="29"/>
      <c r="U101" s="29"/>
      <c r="V101" s="29"/>
      <c r="W101" s="29"/>
      <c r="X101" s="29"/>
    </row>
    <row r="102" spans="1:24" x14ac:dyDescent="0.3">
      <c r="A102" t="s">
        <v>76</v>
      </c>
      <c r="B102" s="1"/>
      <c r="C102" s="1"/>
      <c r="D102" s="1"/>
      <c r="E102" s="1"/>
      <c r="F102" s="1"/>
      <c r="G102" s="1"/>
      <c r="H102" s="1"/>
      <c r="I102" s="1"/>
      <c r="J102" s="30"/>
      <c r="K102" s="30">
        <v>44287</v>
      </c>
      <c r="L102" s="29">
        <v>1179957</v>
      </c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</row>
    <row r="103" spans="1:24" x14ac:dyDescent="0.3">
      <c r="A103" t="s">
        <v>70</v>
      </c>
      <c r="B103" s="1"/>
      <c r="C103" s="1"/>
      <c r="D103" s="1"/>
      <c r="E103" s="1"/>
      <c r="F103" s="1"/>
      <c r="G103" s="1"/>
      <c r="H103" s="1"/>
      <c r="I103" s="1"/>
      <c r="J103" s="30">
        <v>10526047</v>
      </c>
      <c r="K103" s="30">
        <v>10934403</v>
      </c>
      <c r="L103" s="29">
        <v>10934403</v>
      </c>
      <c r="M103" s="29">
        <v>13300786</v>
      </c>
      <c r="N103" s="29">
        <v>13309440</v>
      </c>
      <c r="O103" s="29">
        <v>13450334</v>
      </c>
      <c r="P103" s="29"/>
      <c r="Q103" s="29"/>
      <c r="R103" s="29"/>
      <c r="S103" s="29"/>
      <c r="T103" s="29"/>
      <c r="U103" s="29"/>
      <c r="V103" s="29"/>
      <c r="W103" s="29"/>
      <c r="X103" s="29"/>
    </row>
    <row r="104" spans="1:24" x14ac:dyDescent="0.3">
      <c r="A104" t="s">
        <v>71</v>
      </c>
      <c r="B104" s="1"/>
      <c r="C104" s="1"/>
      <c r="D104" s="1"/>
      <c r="E104" s="1"/>
      <c r="F104" s="1"/>
      <c r="G104" s="1"/>
      <c r="H104" s="1"/>
      <c r="I104" s="1"/>
      <c r="J104" s="30">
        <v>251686</v>
      </c>
      <c r="K104" s="30">
        <v>335937</v>
      </c>
      <c r="L104" s="29">
        <v>335937</v>
      </c>
      <c r="M104" s="29">
        <v>381334</v>
      </c>
      <c r="N104" s="29">
        <v>423658</v>
      </c>
      <c r="O104" s="29">
        <v>438287</v>
      </c>
      <c r="P104" s="29"/>
      <c r="Q104" s="29"/>
      <c r="R104" s="29"/>
      <c r="S104" s="29"/>
      <c r="T104" s="29"/>
      <c r="U104" s="29"/>
      <c r="V104" s="29"/>
      <c r="W104" s="29"/>
      <c r="X104" s="29"/>
    </row>
    <row r="105" spans="1:24" x14ac:dyDescent="0.3">
      <c r="A105" t="s">
        <v>72</v>
      </c>
      <c r="B105" s="1"/>
      <c r="C105" s="1"/>
      <c r="D105" s="1"/>
      <c r="E105" s="1"/>
      <c r="F105" s="1"/>
      <c r="G105" s="1"/>
      <c r="H105" s="1"/>
      <c r="I105" s="1"/>
      <c r="J105" s="30">
        <v>866958</v>
      </c>
      <c r="K105" s="30">
        <v>840395</v>
      </c>
      <c r="L105" s="29">
        <v>774702</v>
      </c>
      <c r="M105" s="29">
        <v>754714</v>
      </c>
      <c r="N105" s="29">
        <v>949647</v>
      </c>
      <c r="O105" s="29">
        <v>1003417</v>
      </c>
      <c r="P105" s="29"/>
      <c r="Q105" s="29"/>
      <c r="R105" s="29"/>
      <c r="S105" s="29"/>
      <c r="T105" s="29"/>
      <c r="U105" s="29"/>
      <c r="V105" s="29"/>
      <c r="W105" s="29"/>
      <c r="X105" s="29"/>
    </row>
    <row r="106" spans="1:24" x14ac:dyDescent="0.3">
      <c r="A106" t="s">
        <v>51</v>
      </c>
      <c r="B106" s="1"/>
      <c r="C106" s="1"/>
      <c r="D106" s="1"/>
      <c r="E106" s="1"/>
      <c r="F106" s="1"/>
      <c r="G106" s="1"/>
      <c r="H106" s="1"/>
      <c r="I106" s="1"/>
      <c r="J106" s="30">
        <v>229147</v>
      </c>
      <c r="K106" s="30">
        <v>229147</v>
      </c>
      <c r="L106" s="29">
        <v>229147</v>
      </c>
      <c r="M106" s="29">
        <v>229147</v>
      </c>
      <c r="N106" s="29">
        <v>229147</v>
      </c>
      <c r="O106" s="29">
        <v>229147</v>
      </c>
      <c r="P106" s="29"/>
      <c r="Q106" s="29"/>
      <c r="R106" s="29"/>
      <c r="S106" s="29"/>
      <c r="T106" s="29"/>
      <c r="U106" s="29"/>
      <c r="V106" s="29"/>
      <c r="W106" s="29"/>
      <c r="X106" s="29"/>
    </row>
    <row r="107" spans="1:24" x14ac:dyDescent="0.3">
      <c r="A107" t="s">
        <v>10</v>
      </c>
      <c r="B107" s="1"/>
      <c r="C107" s="1"/>
      <c r="D107" s="1"/>
      <c r="E107" s="1"/>
      <c r="F107" s="1"/>
      <c r="G107" s="1"/>
      <c r="H107" s="1"/>
      <c r="I107" s="1"/>
      <c r="J107" s="30">
        <v>5996300</v>
      </c>
      <c r="K107" s="30">
        <v>6163973</v>
      </c>
      <c r="L107" s="29">
        <v>6811901</v>
      </c>
      <c r="M107" s="29">
        <v>5851572</v>
      </c>
      <c r="N107" s="29">
        <v>5853476</v>
      </c>
      <c r="O107" s="29">
        <v>6255846</v>
      </c>
      <c r="P107" s="29"/>
      <c r="Q107" s="29"/>
      <c r="R107" s="29"/>
      <c r="S107" s="29"/>
      <c r="T107" s="29"/>
      <c r="U107" s="29"/>
      <c r="V107" s="29"/>
      <c r="W107" s="29"/>
      <c r="X107" s="29"/>
    </row>
    <row r="108" spans="1:24" x14ac:dyDescent="0.3">
      <c r="J108" s="29"/>
      <c r="K108" s="29"/>
      <c r="L108" s="29"/>
      <c r="M108" s="29"/>
      <c r="N108" s="29"/>
    </row>
    <row r="109" spans="1:24" x14ac:dyDescent="0.3">
      <c r="A109" t="s">
        <v>57</v>
      </c>
      <c r="J109" s="29">
        <f t="shared" ref="J109:P109" si="36">SUM(J103:J108)</f>
        <v>17870138</v>
      </c>
      <c r="K109" s="29">
        <f t="shared" si="36"/>
        <v>18503855</v>
      </c>
      <c r="L109" s="29">
        <f t="shared" si="36"/>
        <v>19086090</v>
      </c>
      <c r="M109" s="29">
        <f t="shared" si="36"/>
        <v>20517553</v>
      </c>
      <c r="N109" s="29">
        <f t="shared" si="36"/>
        <v>20765368</v>
      </c>
      <c r="O109" s="29">
        <f t="shared" si="36"/>
        <v>21377031</v>
      </c>
      <c r="P109" s="29">
        <f t="shared" si="36"/>
        <v>0</v>
      </c>
      <c r="Q109" s="29"/>
      <c r="R109" s="29"/>
      <c r="S109" s="29"/>
      <c r="T109" s="29"/>
      <c r="U109" s="29"/>
      <c r="V109" s="29"/>
      <c r="W109" s="29"/>
      <c r="X109" s="29"/>
    </row>
    <row r="110" spans="1:24" x14ac:dyDescent="0.3">
      <c r="A110" t="s">
        <v>75</v>
      </c>
      <c r="J110" s="29">
        <v>-10619928</v>
      </c>
      <c r="K110" s="29">
        <v>-11088275</v>
      </c>
      <c r="L110" s="29">
        <v>-11988942</v>
      </c>
      <c r="M110" s="29">
        <v>-11230352</v>
      </c>
      <c r="N110" s="29">
        <v>-11673991</v>
      </c>
      <c r="O110" s="29">
        <v>-12559628</v>
      </c>
      <c r="P110" s="29"/>
      <c r="Q110" s="29"/>
      <c r="R110" s="29"/>
      <c r="S110" s="29"/>
      <c r="T110" s="29"/>
      <c r="U110" s="29"/>
      <c r="V110" s="29"/>
      <c r="W110" s="29"/>
      <c r="X110" s="29"/>
    </row>
    <row r="111" spans="1:24" x14ac:dyDescent="0.3">
      <c r="A111" t="s">
        <v>73</v>
      </c>
      <c r="J111" s="29">
        <f t="shared" ref="J111:O111" si="37">SUM(J109:J110)</f>
        <v>7250210</v>
      </c>
      <c r="K111" s="29">
        <f t="shared" si="37"/>
        <v>7415580</v>
      </c>
      <c r="L111" s="29">
        <f t="shared" si="37"/>
        <v>7097148</v>
      </c>
      <c r="M111" s="29">
        <f t="shared" si="37"/>
        <v>9287201</v>
      </c>
      <c r="N111" s="29">
        <f t="shared" si="37"/>
        <v>9091377</v>
      </c>
      <c r="O111" s="29">
        <f t="shared" si="37"/>
        <v>8817403</v>
      </c>
      <c r="P111" s="29"/>
      <c r="Q111" s="29"/>
      <c r="R111" s="29"/>
      <c r="S111" s="29"/>
      <c r="T111" s="29"/>
      <c r="U111" s="29"/>
      <c r="V111" s="29"/>
      <c r="W111" s="29"/>
      <c r="X111" s="29"/>
    </row>
    <row r="112" spans="1:24" x14ac:dyDescent="0.3">
      <c r="J112" s="29"/>
      <c r="K112" s="29"/>
      <c r="L112" s="29"/>
      <c r="M112" s="29"/>
    </row>
    <row r="113" spans="1:24" x14ac:dyDescent="0.3">
      <c r="A113" t="s">
        <v>74</v>
      </c>
      <c r="J113" s="29">
        <f>J111+J101+J102</f>
        <v>10250210</v>
      </c>
      <c r="K113" s="29">
        <f>K111+K101+K102</f>
        <v>10459867</v>
      </c>
      <c r="L113" s="29">
        <f>L111+L101+L102</f>
        <v>11277105</v>
      </c>
      <c r="M113" s="29">
        <f>M111+M101</f>
        <v>12287201</v>
      </c>
      <c r="N113" s="29">
        <f>N111+N101</f>
        <v>12091377</v>
      </c>
      <c r="O113" s="29">
        <f>O111+O101</f>
        <v>11817403</v>
      </c>
      <c r="P113" s="29"/>
      <c r="Q113" s="29"/>
      <c r="R113" s="29"/>
      <c r="S113" s="29"/>
      <c r="T113" s="29"/>
      <c r="U113" s="29"/>
      <c r="V113" s="29"/>
      <c r="W113" s="29"/>
      <c r="X113" s="29"/>
    </row>
  </sheetData>
  <sortState xmlns:xlrd2="http://schemas.microsoft.com/office/spreadsheetml/2017/richdata2" ref="A53:Z62">
    <sortCondition descending="1" ref="Z53:Z62"/>
  </sortState>
  <mergeCells count="1">
    <mergeCell ref="AA70:AC70"/>
  </mergeCells>
  <hyperlinks>
    <hyperlink ref="A73" r:id="rId1" xr:uid="{00000000-0004-0000-0900-000000000000}"/>
    <hyperlink ref="A95" r:id="rId2" display="https://www.neilsberg.com/insights/oakland-charter-township-mi-population-by-year/" xr:uid="{EF259919-A92B-48AA-8C9C-9A74FF6A8CC5}"/>
  </hyperlinks>
  <printOptions gridLines="1"/>
  <pageMargins left="0.7" right="0.7" top="0.75" bottom="0.75" header="0.3" footer="0.3"/>
  <pageSetup scale="80" fitToWidth="0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2B984-FD70-40D3-A205-006C734C5329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53"/>
  <sheetViews>
    <sheetView topLeftCell="A38" workbookViewId="0">
      <selection activeCell="A53" sqref="A53"/>
    </sheetView>
  </sheetViews>
  <sheetFormatPr defaultRowHeight="14.4" x14ac:dyDescent="0.3"/>
  <cols>
    <col min="1" max="1" width="54.6640625" bestFit="1" customWidth="1"/>
    <col min="2" max="2" width="11.5546875" bestFit="1" customWidth="1"/>
    <col min="3" max="3" width="13.5546875" bestFit="1" customWidth="1"/>
  </cols>
  <sheetData>
    <row r="1" spans="1:3" ht="28.8" x14ac:dyDescent="0.5">
      <c r="A1" s="10" t="s">
        <v>8</v>
      </c>
      <c r="B1" s="3">
        <v>2017</v>
      </c>
      <c r="C1" s="13" t="s">
        <v>55</v>
      </c>
    </row>
    <row r="2" spans="1:3" x14ac:dyDescent="0.3">
      <c r="A2" t="s">
        <v>1</v>
      </c>
      <c r="B2" s="1">
        <v>2523827</v>
      </c>
      <c r="C2" s="1">
        <v>2559255.6923076925</v>
      </c>
    </row>
    <row r="3" spans="1:3" ht="18" x14ac:dyDescent="0.35">
      <c r="A3" s="2" t="s">
        <v>18</v>
      </c>
      <c r="B3" s="1"/>
      <c r="C3" s="1"/>
    </row>
    <row r="4" spans="1:3" x14ac:dyDescent="0.3">
      <c r="A4" s="7" t="s">
        <v>26</v>
      </c>
      <c r="B4" s="1">
        <v>750397</v>
      </c>
      <c r="C4" s="1">
        <v>714015.07692307688</v>
      </c>
    </row>
    <row r="5" spans="1:3" x14ac:dyDescent="0.3">
      <c r="A5" s="7" t="s">
        <v>27</v>
      </c>
      <c r="B5" s="1">
        <v>452621</v>
      </c>
      <c r="C5" s="1">
        <v>464292.30769230769</v>
      </c>
    </row>
    <row r="6" spans="1:3" x14ac:dyDescent="0.3">
      <c r="A6" t="s">
        <v>25</v>
      </c>
      <c r="B6" s="1">
        <v>135060</v>
      </c>
      <c r="C6" s="1">
        <v>111182.5</v>
      </c>
    </row>
    <row r="7" spans="1:3" x14ac:dyDescent="0.3">
      <c r="A7" t="s">
        <v>3</v>
      </c>
      <c r="B7" s="1">
        <v>107113</v>
      </c>
      <c r="C7" s="1">
        <v>72086.61538461539</v>
      </c>
    </row>
    <row r="8" spans="1:3" x14ac:dyDescent="0.3">
      <c r="A8" t="s">
        <v>24</v>
      </c>
      <c r="B8" s="1">
        <v>203499</v>
      </c>
      <c r="C8" s="1">
        <v>148697.84615384616</v>
      </c>
    </row>
    <row r="9" spans="1:3" x14ac:dyDescent="0.3">
      <c r="A9" t="s">
        <v>2</v>
      </c>
      <c r="B9" s="1">
        <v>98361</v>
      </c>
      <c r="C9" s="1">
        <v>183498.61538461538</v>
      </c>
    </row>
    <row r="10" spans="1:3" x14ac:dyDescent="0.3">
      <c r="A10" t="s">
        <v>5</v>
      </c>
      <c r="B10" s="1">
        <v>6519</v>
      </c>
      <c r="C10" s="1">
        <v>82388.307692307688</v>
      </c>
    </row>
    <row r="11" spans="1:3" x14ac:dyDescent="0.3">
      <c r="A11" t="s">
        <v>22</v>
      </c>
      <c r="B11" s="1">
        <v>7000</v>
      </c>
      <c r="C11" s="1">
        <v>6194.166666666667</v>
      </c>
    </row>
    <row r="12" spans="1:3" x14ac:dyDescent="0.3">
      <c r="A12" t="s">
        <v>4</v>
      </c>
      <c r="B12" s="1">
        <v>254938</v>
      </c>
      <c r="C12" s="1">
        <v>233891.53846153847</v>
      </c>
    </row>
    <row r="13" spans="1:3" x14ac:dyDescent="0.3">
      <c r="A13" t="s">
        <v>21</v>
      </c>
      <c r="B13" s="1">
        <v>14114</v>
      </c>
      <c r="C13" s="1">
        <v>20889.692307692309</v>
      </c>
    </row>
    <row r="14" spans="1:3" ht="25.8" x14ac:dyDescent="0.5">
      <c r="A14" s="10" t="s">
        <v>6</v>
      </c>
      <c r="B14" s="1">
        <f>SUM(B2:B13)</f>
        <v>4553449</v>
      </c>
      <c r="C14" s="1">
        <v>4536048.384615385</v>
      </c>
    </row>
    <row r="15" spans="1:3" x14ac:dyDescent="0.3">
      <c r="C15" s="1"/>
    </row>
    <row r="16" spans="1:3" ht="25.8" x14ac:dyDescent="0.5">
      <c r="A16" s="10" t="s">
        <v>7</v>
      </c>
      <c r="C16" s="1"/>
    </row>
    <row r="17" spans="1:3" ht="18" x14ac:dyDescent="0.35">
      <c r="A17" s="2" t="s">
        <v>9</v>
      </c>
      <c r="B17" s="1"/>
      <c r="C17" s="1"/>
    </row>
    <row r="18" spans="1:3" x14ac:dyDescent="0.3">
      <c r="A18" s="7" t="s">
        <v>38</v>
      </c>
      <c r="B18" s="1">
        <v>2495926</v>
      </c>
      <c r="C18" s="1">
        <v>2376051.3846153845</v>
      </c>
    </row>
    <row r="19" spans="1:3" x14ac:dyDescent="0.3">
      <c r="A19" s="7" t="s">
        <v>39</v>
      </c>
      <c r="B19" s="1">
        <v>554585</v>
      </c>
      <c r="C19" s="1">
        <v>550483.69230769225</v>
      </c>
    </row>
    <row r="20" spans="1:3" ht="18" x14ac:dyDescent="0.35">
      <c r="A20" s="2" t="s">
        <v>10</v>
      </c>
      <c r="C20" s="1"/>
    </row>
    <row r="21" spans="1:3" x14ac:dyDescent="0.3">
      <c r="A21" s="7" t="s">
        <v>28</v>
      </c>
      <c r="B21" s="1">
        <v>351649</v>
      </c>
      <c r="C21" s="1">
        <v>374804.23076923075</v>
      </c>
    </row>
    <row r="22" spans="1:3" x14ac:dyDescent="0.3">
      <c r="A22" s="7" t="s">
        <v>40</v>
      </c>
      <c r="B22" s="1">
        <v>214097</v>
      </c>
      <c r="C22" s="1">
        <v>133683.84615384616</v>
      </c>
    </row>
    <row r="23" spans="1:3" x14ac:dyDescent="0.3">
      <c r="A23" s="7" t="s">
        <v>29</v>
      </c>
      <c r="B23" s="1">
        <v>151337</v>
      </c>
      <c r="C23" s="1">
        <v>166768</v>
      </c>
    </row>
    <row r="24" spans="1:3" ht="18" x14ac:dyDescent="0.35">
      <c r="A24" s="2" t="s">
        <v>11</v>
      </c>
      <c r="B24" s="1"/>
      <c r="C24" s="1"/>
    </row>
    <row r="25" spans="1:3" x14ac:dyDescent="0.3">
      <c r="A25" s="7" t="s">
        <v>46</v>
      </c>
      <c r="B25" s="1">
        <v>28802</v>
      </c>
      <c r="C25" s="1">
        <v>39589.846153846156</v>
      </c>
    </row>
    <row r="26" spans="1:3" x14ac:dyDescent="0.3">
      <c r="A26" s="7" t="s">
        <v>30</v>
      </c>
      <c r="B26" s="1">
        <v>82871</v>
      </c>
      <c r="C26" s="1">
        <v>359239.76923076925</v>
      </c>
    </row>
    <row r="27" spans="1:3" x14ac:dyDescent="0.3">
      <c r="A27" s="7" t="s">
        <v>44</v>
      </c>
      <c r="B27" s="1">
        <v>24263</v>
      </c>
      <c r="C27" s="1">
        <v>22142.76923076923</v>
      </c>
    </row>
    <row r="28" spans="1:3" x14ac:dyDescent="0.3">
      <c r="A28" s="7" t="s">
        <v>41</v>
      </c>
      <c r="B28" s="1">
        <v>97725</v>
      </c>
      <c r="C28" s="1">
        <v>84349.923076923078</v>
      </c>
    </row>
    <row r="29" spans="1:3" x14ac:dyDescent="0.3">
      <c r="A29" s="7" t="s">
        <v>43</v>
      </c>
      <c r="B29" s="1">
        <v>223446</v>
      </c>
      <c r="C29" s="1">
        <v>158094.23076923078</v>
      </c>
    </row>
    <row r="30" spans="1:3" x14ac:dyDescent="0.3">
      <c r="A30" s="7" t="s">
        <v>42</v>
      </c>
      <c r="B30" s="1"/>
      <c r="C30" s="1"/>
    </row>
    <row r="31" spans="1:3" x14ac:dyDescent="0.3">
      <c r="A31" s="7" t="s">
        <v>31</v>
      </c>
      <c r="B31" s="1">
        <v>124180</v>
      </c>
      <c r="C31" s="1">
        <v>162677.69230769231</v>
      </c>
    </row>
    <row r="32" spans="1:3" x14ac:dyDescent="0.3">
      <c r="A32" s="7" t="s">
        <v>32</v>
      </c>
      <c r="B32" s="1">
        <v>21489</v>
      </c>
      <c r="C32" s="1">
        <v>19335.076923076922</v>
      </c>
    </row>
    <row r="33" spans="1:3" ht="18" x14ac:dyDescent="0.35">
      <c r="A33" s="2" t="s">
        <v>12</v>
      </c>
      <c r="B33" s="1">
        <v>55970</v>
      </c>
      <c r="C33" s="1">
        <v>80843.61538461539</v>
      </c>
    </row>
    <row r="34" spans="1:3" ht="18" x14ac:dyDescent="0.35">
      <c r="A34" s="2" t="s">
        <v>13</v>
      </c>
      <c r="B34" s="1">
        <v>49891</v>
      </c>
      <c r="C34" s="1">
        <v>44936.230769230766</v>
      </c>
    </row>
    <row r="35" spans="1:3" ht="18" x14ac:dyDescent="0.35">
      <c r="A35" s="2" t="s">
        <v>14</v>
      </c>
      <c r="B35" s="1"/>
      <c r="C35" s="1"/>
    </row>
    <row r="36" spans="1:3" x14ac:dyDescent="0.3">
      <c r="A36" s="7" t="s">
        <v>49</v>
      </c>
      <c r="B36" s="1">
        <v>2552</v>
      </c>
      <c r="C36" s="1">
        <v>7813.166666666667</v>
      </c>
    </row>
    <row r="37" spans="1:3" x14ac:dyDescent="0.3">
      <c r="A37" s="7" t="s">
        <v>33</v>
      </c>
      <c r="B37" s="1">
        <v>35932</v>
      </c>
      <c r="C37" s="1">
        <v>44375.307692307695</v>
      </c>
    </row>
    <row r="38" spans="1:3" x14ac:dyDescent="0.3">
      <c r="A38" s="7" t="s">
        <v>34</v>
      </c>
      <c r="B38" s="1">
        <v>30380</v>
      </c>
      <c r="C38" s="1">
        <v>27983.615384615383</v>
      </c>
    </row>
    <row r="39" spans="1:3" x14ac:dyDescent="0.3">
      <c r="A39" s="7" t="s">
        <v>35</v>
      </c>
      <c r="B39" s="1">
        <v>41002</v>
      </c>
      <c r="C39" s="1">
        <v>60927.461538461539</v>
      </c>
    </row>
    <row r="40" spans="1:3" x14ac:dyDescent="0.3">
      <c r="A40" s="7" t="s">
        <v>47</v>
      </c>
      <c r="B40" s="1">
        <v>21454</v>
      </c>
      <c r="C40" s="1">
        <v>23483.571428571428</v>
      </c>
    </row>
    <row r="41" spans="1:3" x14ac:dyDescent="0.3">
      <c r="A41" s="7" t="s">
        <v>36</v>
      </c>
      <c r="B41" s="1">
        <v>5920</v>
      </c>
      <c r="C41" s="1">
        <v>5684.6923076923076</v>
      </c>
    </row>
    <row r="42" spans="1:3" x14ac:dyDescent="0.3">
      <c r="A42" s="7" t="s">
        <v>48</v>
      </c>
      <c r="B42" s="1">
        <v>70</v>
      </c>
      <c r="C42" s="1">
        <v>9444</v>
      </c>
    </row>
    <row r="43" spans="1:3" x14ac:dyDescent="0.3">
      <c r="A43" s="7" t="s">
        <v>37</v>
      </c>
      <c r="B43" s="1"/>
      <c r="C43" s="1">
        <v>6363.75</v>
      </c>
    </row>
    <row r="44" spans="1:3" x14ac:dyDescent="0.3">
      <c r="A44" s="7" t="s">
        <v>45</v>
      </c>
      <c r="B44" s="1">
        <v>13390</v>
      </c>
      <c r="C44" s="1">
        <v>13777</v>
      </c>
    </row>
    <row r="45" spans="1:3" x14ac:dyDescent="0.3">
      <c r="A45" s="7" t="s">
        <v>21</v>
      </c>
      <c r="B45" s="1">
        <v>9386</v>
      </c>
      <c r="C45" s="1">
        <v>21298.538461538461</v>
      </c>
    </row>
    <row r="46" spans="1:3" x14ac:dyDescent="0.3">
      <c r="A46" s="6"/>
      <c r="B46" s="1"/>
      <c r="C46" s="1"/>
    </row>
    <row r="47" spans="1:3" ht="25.8" x14ac:dyDescent="0.5">
      <c r="A47" s="10" t="s">
        <v>15</v>
      </c>
      <c r="B47" s="1">
        <f t="shared" ref="B47" si="0">SUM(B17:B46)</f>
        <v>4636317</v>
      </c>
      <c r="C47" s="1">
        <v>4768221.769230769</v>
      </c>
    </row>
    <row r="48" spans="1:3" ht="25.8" x14ac:dyDescent="0.5">
      <c r="A48" s="10" t="s">
        <v>16</v>
      </c>
      <c r="B48" s="8">
        <f t="shared" ref="B48" si="1">B14-B47</f>
        <v>-82868</v>
      </c>
      <c r="C48" s="8">
        <v>-232173.38461538462</v>
      </c>
    </row>
    <row r="49" spans="1:3" ht="51.6" x14ac:dyDescent="0.5">
      <c r="A49" s="16" t="s">
        <v>61</v>
      </c>
      <c r="B49" s="17">
        <f>ABS(B48/B47)</f>
        <v>1.7873669984170625E-2</v>
      </c>
      <c r="C49" s="17">
        <f>ABS(C48/C47)</f>
        <v>4.8691817589860104E-2</v>
      </c>
    </row>
    <row r="50" spans="1:3" ht="25.8" x14ac:dyDescent="0.5">
      <c r="A50" s="10" t="s">
        <v>17</v>
      </c>
      <c r="B50" s="5">
        <v>269389</v>
      </c>
      <c r="C50" s="1">
        <v>2725460.6153846155</v>
      </c>
    </row>
    <row r="51" spans="1:3" ht="25.8" x14ac:dyDescent="0.5">
      <c r="A51" s="10" t="s">
        <v>23</v>
      </c>
      <c r="B51" s="1">
        <v>186221</v>
      </c>
      <c r="C51" s="1">
        <v>2493271</v>
      </c>
    </row>
    <row r="52" spans="1:3" ht="18" x14ac:dyDescent="0.35">
      <c r="A52" s="2" t="s">
        <v>20</v>
      </c>
    </row>
    <row r="53" spans="1:3" x14ac:dyDescent="0.3">
      <c r="A53" s="4" t="s">
        <v>19</v>
      </c>
    </row>
  </sheetData>
  <hyperlinks>
    <hyperlink ref="A53" r:id="rId1" xr:uid="{00000000-0004-0000-0C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2:L29"/>
  <sheetViews>
    <sheetView tabSelected="1" topLeftCell="A21" workbookViewId="0">
      <selection activeCell="H33" sqref="H33"/>
    </sheetView>
  </sheetViews>
  <sheetFormatPr defaultRowHeight="14.4" x14ac:dyDescent="0.3"/>
  <cols>
    <col min="1" max="1" width="17.5546875" bestFit="1" customWidth="1"/>
    <col min="2" max="2" width="13.6640625" bestFit="1" customWidth="1"/>
    <col min="3" max="3" width="18" bestFit="1" customWidth="1"/>
    <col min="4" max="4" width="9.5546875" bestFit="1" customWidth="1"/>
    <col min="5" max="5" width="11.77734375" customWidth="1"/>
    <col min="6" max="6" width="16.44140625" bestFit="1" customWidth="1"/>
    <col min="7" max="7" width="11.5546875" bestFit="1" customWidth="1"/>
    <col min="8" max="8" width="8.33203125" customWidth="1"/>
    <col min="9" max="9" width="12.33203125" customWidth="1"/>
    <col min="11" max="11" width="10.5546875" customWidth="1"/>
    <col min="12" max="12" width="9.5546875" customWidth="1"/>
  </cols>
  <sheetData>
    <row r="2" spans="1:12" ht="23.4" x14ac:dyDescent="0.45">
      <c r="A2" s="58" t="s">
        <v>86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60"/>
    </row>
    <row r="3" spans="1:12" s="15" customFormat="1" ht="57.6" x14ac:dyDescent="0.3">
      <c r="A3" s="31" t="s">
        <v>56</v>
      </c>
      <c r="B3" s="32" t="s">
        <v>80</v>
      </c>
      <c r="C3" s="32" t="s">
        <v>79</v>
      </c>
      <c r="D3" s="32" t="s">
        <v>81</v>
      </c>
      <c r="E3" s="32" t="s">
        <v>82</v>
      </c>
      <c r="F3" s="32" t="s">
        <v>83</v>
      </c>
      <c r="G3" s="31" t="s">
        <v>63</v>
      </c>
      <c r="H3" s="32" t="s">
        <v>60</v>
      </c>
      <c r="I3" s="32" t="s">
        <v>90</v>
      </c>
      <c r="J3" s="32" t="s">
        <v>58</v>
      </c>
      <c r="K3" s="32" t="s">
        <v>59</v>
      </c>
      <c r="L3" s="32" t="s">
        <v>84</v>
      </c>
    </row>
    <row r="4" spans="1:12" x14ac:dyDescent="0.3">
      <c r="A4" s="33" t="s">
        <v>54</v>
      </c>
      <c r="B4" s="36">
        <f>C4*D4/1000</f>
        <v>2635406.2302959999</v>
      </c>
      <c r="C4" s="34">
        <v>3466727480</v>
      </c>
      <c r="D4" s="33">
        <v>0.76019999999999999</v>
      </c>
      <c r="E4" s="35">
        <f>D4+0.31</f>
        <v>1.0702</v>
      </c>
      <c r="F4" s="36">
        <f>E4/1000*C4</f>
        <v>3710091.7490960006</v>
      </c>
      <c r="G4" s="36">
        <f>F4-B4</f>
        <v>1074685.5188000007</v>
      </c>
      <c r="H4" s="37">
        <f t="shared" ref="H4:H8" si="0">G4/B4</f>
        <v>0.40778742436201026</v>
      </c>
      <c r="I4" s="38">
        <v>74334</v>
      </c>
      <c r="J4" s="34">
        <f t="shared" ref="J4:J5" si="1">B4/I4</f>
        <v>35.453577505529097</v>
      </c>
      <c r="K4" s="34">
        <f>F4/I4</f>
        <v>49.911100560927714</v>
      </c>
      <c r="L4" s="37">
        <f>(K4-J4)/J4</f>
        <v>0.40778742436201032</v>
      </c>
    </row>
    <row r="5" spans="1:12" x14ac:dyDescent="0.3">
      <c r="A5" s="33" t="s">
        <v>26</v>
      </c>
      <c r="B5" s="36">
        <f>C5*D5/1000</f>
        <v>814692.36767300009</v>
      </c>
      <c r="C5" s="34">
        <v>1375472510</v>
      </c>
      <c r="D5" s="33">
        <v>0.59230000000000005</v>
      </c>
      <c r="E5" s="35">
        <f t="shared" ref="E5:E6" si="2">D5+0.31</f>
        <v>0.9023000000000001</v>
      </c>
      <c r="F5" s="36">
        <f t="shared" ref="F5:F6" si="3">E5/1000*C5</f>
        <v>1241088.845773</v>
      </c>
      <c r="G5" s="36">
        <f t="shared" ref="G5:G6" si="4">F5-B5</f>
        <v>426396.47809999995</v>
      </c>
      <c r="H5" s="37">
        <f t="shared" si="0"/>
        <v>0.5233834205639033</v>
      </c>
      <c r="I5" s="38">
        <v>19154</v>
      </c>
      <c r="J5" s="34">
        <f t="shared" si="1"/>
        <v>42.533798040774776</v>
      </c>
      <c r="K5" s="34">
        <f>F5/I5</f>
        <v>64.795282748929736</v>
      </c>
      <c r="L5" s="37">
        <f t="shared" ref="L5:L8" si="5">(K5-J5)/J5</f>
        <v>0.52338342056390352</v>
      </c>
    </row>
    <row r="6" spans="1:12" x14ac:dyDescent="0.3">
      <c r="A6" s="33" t="s">
        <v>27</v>
      </c>
      <c r="B6" s="34">
        <v>457308</v>
      </c>
      <c r="C6" s="34">
        <v>737090950</v>
      </c>
      <c r="D6" s="35">
        <f>(B6/C6)*1000</f>
        <v>0.62042275786997525</v>
      </c>
      <c r="E6" s="35">
        <f t="shared" si="2"/>
        <v>0.9304227578699753</v>
      </c>
      <c r="F6" s="36">
        <f t="shared" si="3"/>
        <v>685806.1945000001</v>
      </c>
      <c r="G6" s="36">
        <f t="shared" si="4"/>
        <v>228498.1945000001</v>
      </c>
      <c r="H6" s="37">
        <f t="shared" si="0"/>
        <v>0.49965929854715008</v>
      </c>
      <c r="I6" s="38">
        <v>13029</v>
      </c>
      <c r="J6" s="34">
        <f>B6/I6</f>
        <v>35.099240156573799</v>
      </c>
      <c r="K6" s="34">
        <f>F6/I6</f>
        <v>52.636901872745419</v>
      </c>
      <c r="L6" s="37">
        <f t="shared" si="5"/>
        <v>0.49965929854714985</v>
      </c>
    </row>
    <row r="7" spans="1:12" x14ac:dyDescent="0.3">
      <c r="A7" s="33"/>
      <c r="B7" s="33"/>
      <c r="C7" s="33"/>
      <c r="D7" s="33"/>
      <c r="E7" s="33"/>
      <c r="F7" s="33"/>
      <c r="G7" s="33"/>
      <c r="H7" s="37"/>
      <c r="I7" s="33"/>
      <c r="J7" s="33"/>
      <c r="K7" s="34"/>
      <c r="L7" s="37"/>
    </row>
    <row r="8" spans="1:12" x14ac:dyDescent="0.3">
      <c r="A8" s="33" t="s">
        <v>57</v>
      </c>
      <c r="B8" s="36">
        <f>SUM(B4:B7)</f>
        <v>3907406.5979690002</v>
      </c>
      <c r="C8" s="33"/>
      <c r="D8" s="33"/>
      <c r="E8" s="33"/>
      <c r="F8" s="36">
        <f>SUM(F4:F7)</f>
        <v>5636986.7893690011</v>
      </c>
      <c r="G8" s="36">
        <f>SUM(G4:G7)</f>
        <v>1729580.1914000008</v>
      </c>
      <c r="H8" s="37">
        <f t="shared" si="0"/>
        <v>0.44264146769343266</v>
      </c>
      <c r="I8" s="39">
        <f>SUM(I4:I6)</f>
        <v>106517</v>
      </c>
      <c r="J8" s="34">
        <f>B8/I8</f>
        <v>36.683408263178649</v>
      </c>
      <c r="K8" s="34">
        <f>F8/I8</f>
        <v>52.921005936789442</v>
      </c>
      <c r="L8" s="37">
        <f t="shared" si="5"/>
        <v>0.44264146769343266</v>
      </c>
    </row>
    <row r="9" spans="1:12" x14ac:dyDescent="0.3">
      <c r="A9" s="33"/>
      <c r="B9" s="33"/>
      <c r="C9" s="33"/>
      <c r="D9" s="33"/>
      <c r="E9" s="33"/>
      <c r="F9" s="33"/>
      <c r="G9" s="33"/>
      <c r="H9" s="33"/>
      <c r="I9" s="33"/>
      <c r="J9" s="34"/>
      <c r="K9" s="33"/>
      <c r="L9" s="33"/>
    </row>
    <row r="10" spans="1:12" x14ac:dyDescent="0.3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</row>
    <row r="11" spans="1:12" x14ac:dyDescent="0.3">
      <c r="A11" s="33" t="s">
        <v>95</v>
      </c>
      <c r="B11" s="33" t="s">
        <v>78</v>
      </c>
      <c r="C11" s="33" t="s">
        <v>54</v>
      </c>
      <c r="D11" s="42" t="s">
        <v>96</v>
      </c>
      <c r="E11" s="33"/>
      <c r="F11" s="33"/>
      <c r="G11" s="33"/>
      <c r="H11" s="33"/>
      <c r="I11" s="33"/>
      <c r="J11" s="33"/>
      <c r="K11" s="33"/>
      <c r="L11" s="33"/>
    </row>
    <row r="12" spans="1:12" x14ac:dyDescent="0.3">
      <c r="A12" s="33"/>
      <c r="B12" s="33" t="s">
        <v>78</v>
      </c>
      <c r="C12" s="33" t="s">
        <v>88</v>
      </c>
      <c r="D12" s="4" t="s">
        <v>91</v>
      </c>
      <c r="E12" s="33"/>
      <c r="F12" s="33"/>
      <c r="G12" s="33"/>
      <c r="H12" s="33"/>
      <c r="I12" s="33"/>
      <c r="J12" s="33"/>
      <c r="K12" s="33"/>
      <c r="L12" s="33"/>
    </row>
    <row r="13" spans="1:12" x14ac:dyDescent="0.3">
      <c r="A13" s="33"/>
      <c r="B13" s="33" t="s">
        <v>78</v>
      </c>
      <c r="C13" s="33" t="s">
        <v>27</v>
      </c>
      <c r="D13" s="33" t="s">
        <v>97</v>
      </c>
      <c r="E13" s="33"/>
      <c r="F13" s="33"/>
      <c r="G13" s="33"/>
      <c r="H13" s="33"/>
      <c r="I13" s="33"/>
      <c r="J13" s="33"/>
      <c r="K13" s="33"/>
      <c r="L13" s="33"/>
    </row>
    <row r="14" spans="1:12" x14ac:dyDescent="0.3">
      <c r="A14" s="40" t="s">
        <v>93</v>
      </c>
      <c r="B14" s="33" t="s">
        <v>78</v>
      </c>
      <c r="C14" s="33" t="s">
        <v>54</v>
      </c>
      <c r="D14" s="33" t="s">
        <v>92</v>
      </c>
      <c r="E14" s="33"/>
      <c r="F14" s="33"/>
      <c r="G14" s="33"/>
      <c r="H14" s="33"/>
      <c r="I14" s="33"/>
      <c r="J14" s="33"/>
      <c r="K14" s="33"/>
      <c r="L14" s="33"/>
    </row>
    <row r="15" spans="1:12" x14ac:dyDescent="0.3">
      <c r="A15" s="40"/>
      <c r="B15" s="33" t="s">
        <v>78</v>
      </c>
      <c r="C15" s="33" t="s">
        <v>88</v>
      </c>
      <c r="D15" s="42" t="s">
        <v>89</v>
      </c>
      <c r="F15" s="43"/>
      <c r="G15" s="44"/>
      <c r="H15" s="44"/>
      <c r="I15" s="44"/>
      <c r="J15" s="44"/>
      <c r="K15" s="44"/>
      <c r="L15" s="45"/>
    </row>
    <row r="16" spans="1:12" x14ac:dyDescent="0.3">
      <c r="A16" s="40"/>
      <c r="B16" s="33" t="s">
        <v>78</v>
      </c>
      <c r="C16" s="33" t="s">
        <v>27</v>
      </c>
      <c r="D16" s="33" t="s">
        <v>94</v>
      </c>
      <c r="F16" s="43"/>
      <c r="G16" s="44"/>
      <c r="H16" s="44"/>
      <c r="I16" s="44"/>
      <c r="J16" s="44"/>
      <c r="K16" s="44"/>
      <c r="L16" s="45"/>
    </row>
    <row r="17" spans="1:12" ht="29.25" customHeight="1" x14ac:dyDescent="0.3">
      <c r="A17" s="40" t="s">
        <v>87</v>
      </c>
      <c r="C17" s="33"/>
      <c r="D17" s="33"/>
      <c r="F17" s="61" t="s">
        <v>77</v>
      </c>
      <c r="G17" s="62"/>
      <c r="H17" s="62"/>
      <c r="I17" s="62"/>
      <c r="J17" s="62"/>
      <c r="K17" s="62"/>
      <c r="L17" s="63"/>
    </row>
    <row r="18" spans="1:12" x14ac:dyDescent="0.3">
      <c r="A18" s="33" t="s">
        <v>85</v>
      </c>
      <c r="C18" s="33"/>
      <c r="D18" s="33"/>
      <c r="E18" s="33"/>
      <c r="F18" s="33"/>
      <c r="G18" s="33"/>
      <c r="H18" s="33"/>
      <c r="I18" s="33"/>
      <c r="J18" s="33"/>
      <c r="K18" s="33"/>
      <c r="L18" s="33"/>
    </row>
    <row r="19" spans="1:12" x14ac:dyDescent="0.3">
      <c r="A19" s="41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</row>
    <row r="20" spans="1:12" x14ac:dyDescent="0.3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</row>
    <row r="21" spans="1:12" x14ac:dyDescent="0.3">
      <c r="A21" s="33" t="s">
        <v>119</v>
      </c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</row>
    <row r="22" spans="1:12" x14ac:dyDescent="0.3">
      <c r="A22" s="33"/>
      <c r="B22" s="33"/>
      <c r="C22" s="33"/>
      <c r="D22" s="33"/>
      <c r="E22" s="64"/>
      <c r="F22" s="33"/>
      <c r="G22" s="33"/>
      <c r="H22" s="33"/>
      <c r="I22" s="33"/>
      <c r="J22" s="33"/>
      <c r="K22" s="33"/>
      <c r="L22" s="33"/>
    </row>
    <row r="23" spans="1:12" x14ac:dyDescent="0.3">
      <c r="A23" s="33" t="s">
        <v>120</v>
      </c>
      <c r="B23" s="33"/>
      <c r="C23" s="33"/>
      <c r="D23" s="33"/>
      <c r="E23" s="64"/>
      <c r="F23" s="33"/>
      <c r="G23" s="33"/>
      <c r="H23" s="33"/>
      <c r="I23" s="33"/>
      <c r="J23" s="33"/>
      <c r="K23" s="33"/>
      <c r="L23" s="33"/>
    </row>
    <row r="24" spans="1:12" ht="57.6" x14ac:dyDescent="0.3">
      <c r="A24" s="31" t="s">
        <v>56</v>
      </c>
      <c r="B24" s="32" t="s">
        <v>80</v>
      </c>
      <c r="C24" s="32" t="s">
        <v>79</v>
      </c>
      <c r="D24" s="32" t="s">
        <v>81</v>
      </c>
      <c r="E24" s="32" t="s">
        <v>90</v>
      </c>
      <c r="F24" s="65" t="s">
        <v>58</v>
      </c>
      <c r="G24" s="33"/>
      <c r="H24" s="33"/>
      <c r="I24" s="33"/>
      <c r="J24" s="33"/>
      <c r="K24" s="33"/>
      <c r="L24" s="33"/>
    </row>
    <row r="25" spans="1:12" x14ac:dyDescent="0.3">
      <c r="A25" s="33" t="s">
        <v>54</v>
      </c>
      <c r="B25" s="36">
        <f>C25*D25/1000</f>
        <v>2635406.2302959999</v>
      </c>
      <c r="C25" s="34">
        <v>3466727480</v>
      </c>
      <c r="D25" s="33">
        <v>0.76019999999999999</v>
      </c>
      <c r="E25" s="38">
        <v>74334</v>
      </c>
      <c r="F25" s="66">
        <f>B25/E25</f>
        <v>35.453577505529097</v>
      </c>
      <c r="G25" s="33"/>
      <c r="H25" s="33"/>
      <c r="I25" s="33"/>
      <c r="J25" s="33"/>
      <c r="K25" s="33"/>
      <c r="L25" s="33"/>
    </row>
    <row r="26" spans="1:12" x14ac:dyDescent="0.3">
      <c r="A26" s="33" t="s">
        <v>26</v>
      </c>
      <c r="B26" s="36">
        <f>C26*D26/1000</f>
        <v>814692.36767300009</v>
      </c>
      <c r="C26" s="34">
        <v>1375472510</v>
      </c>
      <c r="D26" s="33">
        <v>0.59230000000000005</v>
      </c>
      <c r="E26" s="38">
        <v>19154</v>
      </c>
      <c r="F26" s="66">
        <f t="shared" ref="F26:F29" si="6">B26/E26</f>
        <v>42.533798040774776</v>
      </c>
      <c r="G26" s="33"/>
      <c r="H26" s="33"/>
      <c r="I26" s="33"/>
      <c r="J26" s="33"/>
      <c r="K26" s="33"/>
      <c r="L26" s="33"/>
    </row>
    <row r="27" spans="1:12" x14ac:dyDescent="0.3">
      <c r="A27" s="33" t="s">
        <v>27</v>
      </c>
      <c r="B27" s="34">
        <v>457308</v>
      </c>
      <c r="C27" s="34">
        <v>737090950</v>
      </c>
      <c r="D27" s="35">
        <f>(B27/C27)*1000</f>
        <v>0.62042275786997525</v>
      </c>
      <c r="E27" s="38">
        <v>13029</v>
      </c>
      <c r="F27" s="66">
        <f t="shared" si="6"/>
        <v>35.099240156573799</v>
      </c>
    </row>
    <row r="28" spans="1:12" x14ac:dyDescent="0.3">
      <c r="E28" s="33"/>
      <c r="F28" s="68"/>
    </row>
    <row r="29" spans="1:12" x14ac:dyDescent="0.3">
      <c r="A29" s="33" t="s">
        <v>118</v>
      </c>
      <c r="B29" s="36">
        <f>SUM(B25:B28)</f>
        <v>3907406.5979690002</v>
      </c>
      <c r="C29" s="36">
        <f>SUM(C25:C28)</f>
        <v>5579290940</v>
      </c>
      <c r="D29" s="35">
        <f>(B29/C29)*1000</f>
        <v>0.70034107200887441</v>
      </c>
      <c r="E29" s="39">
        <f>SUM(E25:E27)</f>
        <v>106517</v>
      </c>
      <c r="F29" s="67"/>
    </row>
  </sheetData>
  <mergeCells count="2">
    <mergeCell ref="A2:L2"/>
    <mergeCell ref="F17:L17"/>
  </mergeCells>
  <hyperlinks>
    <hyperlink ref="F17" r:id="rId1" xr:uid="{00000000-0004-0000-0D00-000000000000}"/>
    <hyperlink ref="D15" r:id="rId2" xr:uid="{00000000-0004-0000-0D00-000001000000}"/>
    <hyperlink ref="D12" r:id="rId3" xr:uid="{00000000-0004-0000-0D00-000002000000}"/>
    <hyperlink ref="D11" r:id="rId4" xr:uid="{00000000-0004-0000-0D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4</vt:i4>
      </vt:variant>
      <vt:variant>
        <vt:lpstr>Charts</vt:lpstr>
      </vt:variant>
      <vt:variant>
        <vt:i4>12</vt:i4>
      </vt:variant>
      <vt:variant>
        <vt:lpstr>Named Ranges</vt:lpstr>
      </vt:variant>
      <vt:variant>
        <vt:i4>2</vt:i4>
      </vt:variant>
    </vt:vector>
  </HeadingPairs>
  <TitlesOfParts>
    <vt:vector size="18" baseType="lpstr">
      <vt:lpstr>Revenue- Expense</vt:lpstr>
      <vt:lpstr>Sheet1</vt:lpstr>
      <vt:lpstr>2017 and Average</vt:lpstr>
      <vt:lpstr>Taxes</vt:lpstr>
      <vt:lpstr>Chart4-Revenue</vt:lpstr>
      <vt:lpstr>Chart7 - Library Materials</vt:lpstr>
      <vt:lpstr>Chart10 - Capital Improvements</vt:lpstr>
      <vt:lpstr>Chart11 - Facilities</vt:lpstr>
      <vt:lpstr>Chart13- Rev minus exp</vt:lpstr>
      <vt:lpstr>Chart14 - Expenses</vt:lpstr>
      <vt:lpstr>Chart15 - Personnel</vt:lpstr>
      <vt:lpstr>Chart16 Fines and Fees</vt:lpstr>
      <vt:lpstr>Change in fund balance 04-17</vt:lpstr>
      <vt:lpstr>Contributions per resident</vt:lpstr>
      <vt:lpstr>Revenue minus Expenditures</vt:lpstr>
      <vt:lpstr>End of Year Fund Balance - RHPL</vt:lpstr>
      <vt:lpstr>'Revenue- Expense'!Print_Area</vt:lpstr>
      <vt:lpstr>'Revenue- Expense'!Print_Titles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Robert Yager</cp:lastModifiedBy>
  <cp:lastPrinted>2019-03-16T16:34:36Z</cp:lastPrinted>
  <dcterms:created xsi:type="dcterms:W3CDTF">2019-03-10T17:53:25Z</dcterms:created>
  <dcterms:modified xsi:type="dcterms:W3CDTF">2024-11-02T03:33:00Z</dcterms:modified>
</cp:coreProperties>
</file>