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2db04fc43acfa45d/Documents/Oakland Township Sentinel/Budget - Taxes - Finance - Audits/Millage Rates/"/>
    </mc:Choice>
  </mc:AlternateContent>
  <xr:revisionPtr revIDLastSave="14" documentId="11_2925F689B78A866ED3F250C1430DAD5955BFA5BA" xr6:coauthVersionLast="47" xr6:coauthVersionMax="47" xr10:uidLastSave="{F30FF1ED-4E80-427E-8567-2FF50A221BF2}"/>
  <bookViews>
    <workbookView xWindow="-108" yWindow="-108" windowWidth="23256" windowHeight="12456" activeTab="2" xr2:uid="{00000000-000D-0000-FFFF-FFFF00000000}"/>
  </bookViews>
  <sheets>
    <sheet name="Detail" sheetId="3" r:id="rId1"/>
    <sheet name="Fire - Police" sheetId="8" r:id="rId2"/>
    <sheet name="New Detail" sheetId="7" r:id="rId3"/>
    <sheet name="Police &amp; Fire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0" i="8" l="1"/>
  <c r="G50" i="8"/>
  <c r="J50" i="8" s="1"/>
  <c r="H49" i="8"/>
  <c r="G49" i="8"/>
  <c r="J49" i="8" s="1"/>
  <c r="H48" i="8"/>
  <c r="G48" i="8"/>
  <c r="H47" i="8"/>
  <c r="G47" i="8"/>
  <c r="F50" i="8"/>
  <c r="F49" i="8"/>
  <c r="F48" i="8"/>
  <c r="F47" i="8"/>
  <c r="G46" i="8"/>
  <c r="F46" i="8"/>
  <c r="G45" i="8"/>
  <c r="F45" i="8"/>
  <c r="F44" i="8"/>
  <c r="H43" i="8"/>
  <c r="G43" i="8"/>
  <c r="F43" i="8"/>
  <c r="G42" i="8"/>
  <c r="H42" i="8" s="1"/>
  <c r="F42" i="8"/>
  <c r="G41" i="8"/>
  <c r="F41" i="8"/>
  <c r="E46" i="8"/>
  <c r="E45" i="8"/>
  <c r="D44" i="8"/>
  <c r="E44" i="8" s="1"/>
  <c r="E43" i="8"/>
  <c r="E42" i="8"/>
  <c r="E41" i="8"/>
  <c r="F40" i="8"/>
  <c r="G38" i="8"/>
  <c r="F38" i="8"/>
  <c r="H37" i="8"/>
  <c r="G36" i="8"/>
  <c r="F36" i="8"/>
  <c r="G35" i="8"/>
  <c r="F35" i="8"/>
  <c r="H35" i="8" s="1"/>
  <c r="D40" i="8"/>
  <c r="G40" i="8" s="1"/>
  <c r="H40" i="8" s="1"/>
  <c r="D39" i="8"/>
  <c r="G39" i="8" s="1"/>
  <c r="C39" i="8"/>
  <c r="E39" i="8" s="1"/>
  <c r="E38" i="8"/>
  <c r="E37" i="8"/>
  <c r="E36" i="8"/>
  <c r="E35" i="8"/>
  <c r="G28" i="8"/>
  <c r="F28" i="8"/>
  <c r="E28" i="8"/>
  <c r="D28" i="8"/>
  <c r="C28" i="8"/>
  <c r="B28" i="8"/>
  <c r="K26" i="8"/>
  <c r="J26" i="8"/>
  <c r="I26" i="8"/>
  <c r="H26" i="8"/>
  <c r="K25" i="8"/>
  <c r="J25" i="8"/>
  <c r="I25" i="8"/>
  <c r="H25" i="8"/>
  <c r="H28" i="8" s="1"/>
  <c r="G19" i="8"/>
  <c r="F19" i="8"/>
  <c r="D19" i="8"/>
  <c r="C19" i="8"/>
  <c r="B19" i="8"/>
  <c r="M18" i="8"/>
  <c r="L18" i="8"/>
  <c r="J18" i="8"/>
  <c r="I18" i="8"/>
  <c r="H18" i="8"/>
  <c r="E18" i="8"/>
  <c r="K18" i="8" s="1"/>
  <c r="M17" i="8"/>
  <c r="L17" i="8"/>
  <c r="K17" i="8"/>
  <c r="J17" i="8"/>
  <c r="I17" i="8"/>
  <c r="H17" i="8"/>
  <c r="J10" i="8"/>
  <c r="E10" i="8"/>
  <c r="D10" i="8"/>
  <c r="C10" i="8"/>
  <c r="B10" i="8"/>
  <c r="K9" i="8"/>
  <c r="K10" i="8" s="1"/>
  <c r="I9" i="8"/>
  <c r="H9" i="8"/>
  <c r="G9" i="8"/>
  <c r="M9" i="8" s="1"/>
  <c r="F9" i="8"/>
  <c r="L9" i="8" s="1"/>
  <c r="M8" i="8"/>
  <c r="K8" i="8"/>
  <c r="I8" i="8"/>
  <c r="H8" i="8"/>
  <c r="H10" i="8" s="1"/>
  <c r="F8" i="8"/>
  <c r="L8" i="8" s="1"/>
  <c r="J48" i="8" l="1"/>
  <c r="H46" i="8"/>
  <c r="H36" i="8"/>
  <c r="H41" i="8"/>
  <c r="I28" i="8"/>
  <c r="J28" i="8"/>
  <c r="J30" i="8" s="1"/>
  <c r="K28" i="8"/>
  <c r="K19" i="8"/>
  <c r="M19" i="8"/>
  <c r="M21" i="8" s="1"/>
  <c r="E19" i="8"/>
  <c r="E40" i="8"/>
  <c r="H45" i="8"/>
  <c r="L19" i="8"/>
  <c r="I19" i="8"/>
  <c r="J47" i="8"/>
  <c r="H19" i="8"/>
  <c r="I10" i="8"/>
  <c r="J12" i="8" s="1"/>
  <c r="G10" i="8"/>
  <c r="J19" i="8"/>
  <c r="J21" i="8" s="1"/>
  <c r="K30" i="8"/>
  <c r="G44" i="8"/>
  <c r="H44" i="8" s="1"/>
  <c r="F39" i="8"/>
  <c r="H39" i="8" s="1"/>
  <c r="H30" i="8"/>
  <c r="H38" i="8"/>
  <c r="L10" i="8"/>
  <c r="M10" i="8"/>
  <c r="K21" i="8"/>
  <c r="F10" i="8"/>
  <c r="P32" i="7"/>
  <c r="M12" i="8" l="1"/>
  <c r="L21" i="8"/>
  <c r="H21" i="8"/>
  <c r="L12" i="8"/>
  <c r="H12" i="8"/>
  <c r="K12" i="8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R125" i="7"/>
  <c r="S125" i="7"/>
  <c r="C125" i="7"/>
  <c r="R122" i="7"/>
  <c r="S122" i="7"/>
  <c r="N51" i="7"/>
  <c r="K122" i="7"/>
  <c r="P29" i="7" l="1"/>
  <c r="P30" i="7"/>
  <c r="P33" i="7"/>
  <c r="P34" i="7"/>
  <c r="P35" i="7"/>
  <c r="P36" i="7"/>
  <c r="P37" i="7"/>
  <c r="P38" i="7"/>
  <c r="P39" i="7"/>
  <c r="P40" i="7"/>
  <c r="P41" i="7"/>
  <c r="P42" i="7"/>
  <c r="P43" i="7"/>
  <c r="P44" i="7"/>
  <c r="P45" i="7"/>
  <c r="O36" i="7"/>
  <c r="O37" i="7"/>
  <c r="O38" i="7"/>
  <c r="O39" i="7"/>
  <c r="O40" i="7"/>
  <c r="O41" i="7"/>
  <c r="O42" i="7"/>
  <c r="O43" i="7"/>
  <c r="O44" i="7"/>
  <c r="O45" i="7"/>
  <c r="P47" i="7" l="1"/>
  <c r="F122" i="7"/>
  <c r="E122" i="7"/>
  <c r="D122" i="7"/>
  <c r="C122" i="7"/>
  <c r="H122" i="7"/>
  <c r="I122" i="7"/>
  <c r="J122" i="7"/>
  <c r="L122" i="7"/>
  <c r="M122" i="7"/>
  <c r="N122" i="7"/>
  <c r="O122" i="7"/>
  <c r="P122" i="7"/>
  <c r="G122" i="7"/>
  <c r="L82" i="7" l="1"/>
  <c r="L83" i="7" s="1"/>
  <c r="D98" i="7"/>
  <c r="E98" i="7"/>
  <c r="F98" i="7"/>
  <c r="G98" i="7"/>
  <c r="H98" i="7"/>
  <c r="I98" i="7"/>
  <c r="J98" i="7"/>
  <c r="K98" i="7"/>
  <c r="L98" i="7"/>
  <c r="M98" i="7"/>
  <c r="N98" i="7"/>
  <c r="O98" i="7"/>
  <c r="C98" i="7"/>
  <c r="P98" i="7"/>
  <c r="D97" i="7"/>
  <c r="E97" i="7"/>
  <c r="F97" i="7"/>
  <c r="G97" i="7"/>
  <c r="H97" i="7"/>
  <c r="I97" i="7"/>
  <c r="J97" i="7"/>
  <c r="K97" i="7"/>
  <c r="L97" i="7"/>
  <c r="M97" i="7"/>
  <c r="N97" i="7"/>
  <c r="O97" i="7"/>
  <c r="C97" i="7"/>
  <c r="P97" i="7"/>
  <c r="J92" i="7" l="1"/>
  <c r="K92" i="7"/>
  <c r="L92" i="7"/>
  <c r="M92" i="7"/>
  <c r="N92" i="7"/>
  <c r="O92" i="7"/>
  <c r="P92" i="7"/>
  <c r="J91" i="7"/>
  <c r="K91" i="7"/>
  <c r="L91" i="7"/>
  <c r="M91" i="7"/>
  <c r="N91" i="7"/>
  <c r="O91" i="7"/>
  <c r="P91" i="7"/>
  <c r="J89" i="7"/>
  <c r="K89" i="7"/>
  <c r="L89" i="7"/>
  <c r="M89" i="7"/>
  <c r="N89" i="7"/>
  <c r="O89" i="7"/>
  <c r="P89" i="7"/>
  <c r="P80" i="7"/>
  <c r="M77" i="7"/>
  <c r="N77" i="7"/>
  <c r="O77" i="7"/>
  <c r="P77" i="7"/>
  <c r="M74" i="7"/>
  <c r="N74" i="7"/>
  <c r="O74" i="7"/>
  <c r="P74" i="7"/>
  <c r="P70" i="7"/>
  <c r="M67" i="7"/>
  <c r="N67" i="7"/>
  <c r="O67" i="7"/>
  <c r="P67" i="7"/>
  <c r="M64" i="7"/>
  <c r="N64" i="7"/>
  <c r="O64" i="7"/>
  <c r="P64" i="7"/>
  <c r="L77" i="7" l="1"/>
  <c r="L74" i="7"/>
  <c r="L67" i="7"/>
  <c r="L64" i="7"/>
  <c r="C92" i="7"/>
  <c r="C91" i="7"/>
  <c r="C89" i="7"/>
  <c r="C76" i="7"/>
  <c r="C77" i="7" s="1"/>
  <c r="C74" i="7"/>
  <c r="C66" i="7"/>
  <c r="C67" i="7"/>
  <c r="C64" i="7"/>
  <c r="I92" i="7"/>
  <c r="I91" i="7"/>
  <c r="I89" i="7"/>
  <c r="I77" i="7"/>
  <c r="I74" i="7"/>
  <c r="I67" i="7"/>
  <c r="I64" i="7"/>
  <c r="H77" i="7" l="1"/>
  <c r="H74" i="7"/>
  <c r="H92" i="7"/>
  <c r="H91" i="7"/>
  <c r="H89" i="7"/>
  <c r="G89" i="7"/>
  <c r="G91" i="7"/>
  <c r="G92" i="7"/>
  <c r="G77" i="7"/>
  <c r="G74" i="7"/>
  <c r="G67" i="7"/>
  <c r="G64" i="7"/>
  <c r="H67" i="7"/>
  <c r="H64" i="7"/>
  <c r="E51" i="7"/>
  <c r="G51" i="7"/>
  <c r="H51" i="7"/>
  <c r="F51" i="7" s="1"/>
  <c r="I51" i="7"/>
  <c r="J51" i="7" s="1"/>
  <c r="L51" i="7"/>
  <c r="M51" i="7"/>
  <c r="O51" i="7"/>
  <c r="P51" i="7"/>
  <c r="K50" i="7"/>
  <c r="K51" i="7" s="1"/>
  <c r="D50" i="7"/>
  <c r="D51" i="7" s="1"/>
  <c r="C5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H30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I30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29" i="7"/>
  <c r="L30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29" i="7"/>
  <c r="M30" i="7"/>
  <c r="M32" i="7"/>
  <c r="M33" i="7"/>
  <c r="M34" i="7"/>
  <c r="M35" i="7"/>
  <c r="M36" i="7"/>
  <c r="M37" i="7"/>
  <c r="M38" i="7"/>
  <c r="M39" i="7"/>
  <c r="M40" i="7"/>
  <c r="M41" i="7"/>
  <c r="M42" i="7"/>
  <c r="M43" i="7"/>
  <c r="M44" i="7"/>
  <c r="M45" i="7"/>
  <c r="M29" i="7"/>
  <c r="K30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29" i="7"/>
  <c r="O26" i="7"/>
  <c r="J26" i="7"/>
  <c r="G26" i="7"/>
  <c r="K26" i="7"/>
  <c r="N45" i="7"/>
  <c r="J45" i="7"/>
  <c r="G45" i="7"/>
  <c r="N44" i="7"/>
  <c r="J44" i="7"/>
  <c r="N43" i="7"/>
  <c r="J43" i="7"/>
  <c r="G43" i="7"/>
  <c r="N42" i="7"/>
  <c r="J42" i="7"/>
  <c r="G42" i="7"/>
  <c r="N41" i="7"/>
  <c r="J41" i="7"/>
  <c r="G41" i="7"/>
  <c r="N40" i="7"/>
  <c r="J40" i="7"/>
  <c r="G40" i="7"/>
  <c r="N39" i="7"/>
  <c r="J39" i="7"/>
  <c r="G39" i="7"/>
  <c r="N38" i="7"/>
  <c r="J38" i="7"/>
  <c r="N37" i="7"/>
  <c r="J37" i="7"/>
  <c r="G37" i="7"/>
  <c r="N36" i="7"/>
  <c r="J36" i="7"/>
  <c r="G36" i="7"/>
  <c r="N35" i="7"/>
  <c r="J35" i="7"/>
  <c r="N34" i="7"/>
  <c r="J34" i="7"/>
  <c r="N33" i="7"/>
  <c r="J33" i="7"/>
  <c r="G33" i="7"/>
  <c r="N32" i="7"/>
  <c r="J32" i="7"/>
  <c r="N30" i="7"/>
  <c r="J30" i="7"/>
  <c r="N29" i="7"/>
  <c r="J29" i="7"/>
  <c r="D26" i="7"/>
  <c r="N26" i="7"/>
  <c r="E26" i="7"/>
  <c r="D45" i="7"/>
  <c r="AD24" i="7"/>
  <c r="E45" i="7"/>
  <c r="D44" i="7"/>
  <c r="AD23" i="7"/>
  <c r="E44" i="7"/>
  <c r="D43" i="7"/>
  <c r="AD22" i="7"/>
  <c r="E43" i="7"/>
  <c r="D42" i="7"/>
  <c r="AD21" i="7"/>
  <c r="E42" i="7"/>
  <c r="D41" i="7"/>
  <c r="AD20" i="7"/>
  <c r="E41" i="7"/>
  <c r="D40" i="7"/>
  <c r="AD19" i="7"/>
  <c r="E40" i="7"/>
  <c r="D39" i="7"/>
  <c r="AD18" i="7"/>
  <c r="E39" i="7"/>
  <c r="D38" i="7"/>
  <c r="AD17" i="7"/>
  <c r="E38" i="7"/>
  <c r="D37" i="7"/>
  <c r="AD16" i="7"/>
  <c r="E37" i="7"/>
  <c r="D36" i="7"/>
  <c r="AD15" i="7"/>
  <c r="E36" i="7"/>
  <c r="D35" i="7"/>
  <c r="O35" i="7"/>
  <c r="AD14" i="7"/>
  <c r="E35" i="7"/>
  <c r="D34" i="7"/>
  <c r="O34" i="7"/>
  <c r="AD13" i="7"/>
  <c r="E34" i="7"/>
  <c r="D33" i="7"/>
  <c r="O33" i="7"/>
  <c r="AD12" i="7"/>
  <c r="E33" i="7"/>
  <c r="D32" i="7"/>
  <c r="O32" i="7"/>
  <c r="AD11" i="7"/>
  <c r="E32" i="7"/>
  <c r="I11" i="7"/>
  <c r="I26" i="7" s="1"/>
  <c r="D30" i="7"/>
  <c r="O30" i="7"/>
  <c r="E30" i="7"/>
  <c r="AD9" i="7"/>
  <c r="D29" i="7"/>
  <c r="O29" i="7"/>
  <c r="AD8" i="7"/>
  <c r="E29" i="7"/>
  <c r="H26" i="7"/>
  <c r="M26" i="7"/>
  <c r="L26" i="7"/>
  <c r="F45" i="7"/>
  <c r="F23" i="7"/>
  <c r="F44" i="7" s="1"/>
  <c r="F43" i="7"/>
  <c r="F42" i="7"/>
  <c r="F41" i="7"/>
  <c r="F40" i="7"/>
  <c r="F39" i="7"/>
  <c r="F17" i="7"/>
  <c r="F38" i="7" s="1"/>
  <c r="F37" i="7"/>
  <c r="F36" i="7"/>
  <c r="F14" i="7"/>
  <c r="G35" i="7" s="1"/>
  <c r="F13" i="7"/>
  <c r="F34" i="7" s="1"/>
  <c r="F33" i="7"/>
  <c r="F11" i="7"/>
  <c r="F32" i="7" s="1"/>
  <c r="C9" i="7"/>
  <c r="C26" i="7" s="1"/>
  <c r="F9" i="7"/>
  <c r="F30" i="7" s="1"/>
  <c r="C29" i="7"/>
  <c r="H29" i="7"/>
  <c r="F8" i="7"/>
  <c r="F29" i="7" s="1"/>
  <c r="G28" i="6"/>
  <c r="F28" i="6"/>
  <c r="E28" i="6"/>
  <c r="D28" i="6"/>
  <c r="C28" i="6"/>
  <c r="B28" i="6"/>
  <c r="K26" i="6"/>
  <c r="J26" i="6"/>
  <c r="I26" i="6"/>
  <c r="H26" i="6"/>
  <c r="K25" i="6"/>
  <c r="J25" i="6"/>
  <c r="I25" i="6"/>
  <c r="H25" i="6"/>
  <c r="G19" i="6"/>
  <c r="F19" i="6"/>
  <c r="D19" i="6"/>
  <c r="C19" i="6"/>
  <c r="B19" i="6"/>
  <c r="M18" i="6"/>
  <c r="L18" i="6"/>
  <c r="J18" i="6"/>
  <c r="I18" i="6"/>
  <c r="H18" i="6"/>
  <c r="E18" i="6"/>
  <c r="K18" i="6" s="1"/>
  <c r="M17" i="6"/>
  <c r="L17" i="6"/>
  <c r="K17" i="6"/>
  <c r="J17" i="6"/>
  <c r="I17" i="6"/>
  <c r="H17" i="6"/>
  <c r="E10" i="6"/>
  <c r="D10" i="6"/>
  <c r="C10" i="6"/>
  <c r="B10" i="6"/>
  <c r="J10" i="6"/>
  <c r="K9" i="6"/>
  <c r="I9" i="6"/>
  <c r="H9" i="6"/>
  <c r="G9" i="6"/>
  <c r="M9" i="6" s="1"/>
  <c r="F9" i="6"/>
  <c r="L9" i="6" s="1"/>
  <c r="M8" i="6"/>
  <c r="K8" i="6"/>
  <c r="I8" i="6"/>
  <c r="H8" i="6"/>
  <c r="F8" i="6"/>
  <c r="H28" i="6" l="1"/>
  <c r="I28" i="6"/>
  <c r="J28" i="6"/>
  <c r="J30" i="6" s="1"/>
  <c r="K28" i="6"/>
  <c r="K30" i="6" s="1"/>
  <c r="O47" i="7"/>
  <c r="J47" i="7"/>
  <c r="H47" i="7"/>
  <c r="D47" i="7"/>
  <c r="N47" i="7"/>
  <c r="K47" i="7"/>
  <c r="M47" i="7"/>
  <c r="L47" i="7"/>
  <c r="E47" i="7"/>
  <c r="I32" i="7"/>
  <c r="I47" i="7" s="1"/>
  <c r="K54" i="7"/>
  <c r="C30" i="7"/>
  <c r="C54" i="7" s="1"/>
  <c r="M54" i="7"/>
  <c r="F35" i="7"/>
  <c r="F54" i="7" s="1"/>
  <c r="J54" i="7"/>
  <c r="G29" i="7"/>
  <c r="G30" i="7"/>
  <c r="G32" i="7"/>
  <c r="G34" i="7"/>
  <c r="G38" i="7"/>
  <c r="G44" i="7"/>
  <c r="N54" i="7"/>
  <c r="E54" i="7"/>
  <c r="L54" i="7"/>
  <c r="H54" i="7"/>
  <c r="I54" i="7"/>
  <c r="O54" i="7"/>
  <c r="D54" i="7"/>
  <c r="P54" i="7"/>
  <c r="F26" i="7"/>
  <c r="P26" i="7"/>
  <c r="F10" i="6"/>
  <c r="G10" i="6"/>
  <c r="K19" i="6"/>
  <c r="H10" i="6"/>
  <c r="K10" i="6"/>
  <c r="I19" i="6"/>
  <c r="M19" i="6"/>
  <c r="H19" i="6"/>
  <c r="H21" i="6" s="1"/>
  <c r="M10" i="6"/>
  <c r="I10" i="6"/>
  <c r="K12" i="6" s="1"/>
  <c r="J19" i="6"/>
  <c r="J21" i="6" s="1"/>
  <c r="L19" i="6"/>
  <c r="L21" i="6" s="1"/>
  <c r="E19" i="6"/>
  <c r="L8" i="6"/>
  <c r="L10" i="6" s="1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J75" i="3"/>
  <c r="J76" i="3"/>
  <c r="J77" i="3"/>
  <c r="J78" i="3"/>
  <c r="J79" i="3"/>
  <c r="J80" i="3"/>
  <c r="J81" i="3"/>
  <c r="J82" i="3"/>
  <c r="J83" i="3"/>
  <c r="J84" i="3"/>
  <c r="J85" i="3"/>
  <c r="J86" i="3"/>
  <c r="J87" i="3"/>
  <c r="J88" i="3"/>
  <c r="J89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H42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J42" i="3"/>
  <c r="J43" i="3"/>
  <c r="J44" i="3"/>
  <c r="J45" i="3"/>
  <c r="J46" i="3"/>
  <c r="J47" i="3"/>
  <c r="J48" i="3"/>
  <c r="J49" i="3"/>
  <c r="J50" i="3"/>
  <c r="J51" i="3"/>
  <c r="J52" i="3"/>
  <c r="J53" i="3"/>
  <c r="J54" i="3"/>
  <c r="J55" i="3"/>
  <c r="J56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G91" i="3"/>
  <c r="F91" i="3"/>
  <c r="D91" i="3"/>
  <c r="C91" i="3"/>
  <c r="B91" i="3"/>
  <c r="E91" i="3"/>
  <c r="K74" i="3"/>
  <c r="J74" i="3"/>
  <c r="I74" i="3"/>
  <c r="H74" i="3"/>
  <c r="E42" i="3"/>
  <c r="E58" i="3" s="1"/>
  <c r="J41" i="3"/>
  <c r="I41" i="3"/>
  <c r="B43" i="3"/>
  <c r="B58" i="3" s="1"/>
  <c r="G58" i="3"/>
  <c r="D58" i="3"/>
  <c r="C58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M41" i="3"/>
  <c r="K41" i="3"/>
  <c r="H41" i="3"/>
  <c r="L41" i="3"/>
  <c r="H43" i="3" l="1"/>
  <c r="H58" i="3" s="1"/>
  <c r="K21" i="6"/>
  <c r="H30" i="6"/>
  <c r="H91" i="3"/>
  <c r="G47" i="7"/>
  <c r="C47" i="7"/>
  <c r="F47" i="7"/>
  <c r="G54" i="7"/>
  <c r="J55" i="7" s="1"/>
  <c r="M21" i="6"/>
  <c r="J12" i="6"/>
  <c r="L12" i="6"/>
  <c r="M12" i="6"/>
  <c r="H12" i="6"/>
  <c r="J58" i="3"/>
  <c r="I91" i="3"/>
  <c r="J91" i="3"/>
  <c r="K91" i="3"/>
  <c r="M58" i="3"/>
  <c r="L58" i="3"/>
  <c r="K58" i="3"/>
  <c r="I58" i="3"/>
  <c r="F58" i="3"/>
  <c r="L11" i="3"/>
  <c r="L14" i="3"/>
  <c r="L15" i="3"/>
  <c r="L17" i="3"/>
  <c r="L18" i="3"/>
  <c r="L19" i="3"/>
  <c r="L20" i="3"/>
  <c r="L21" i="3"/>
  <c r="L23" i="3"/>
  <c r="C25" i="3"/>
  <c r="D25" i="3"/>
  <c r="E25" i="3"/>
  <c r="B25" i="3"/>
  <c r="F9" i="3"/>
  <c r="L9" i="3" s="1"/>
  <c r="F10" i="3"/>
  <c r="F12" i="3"/>
  <c r="L12" i="3" s="1"/>
  <c r="F13" i="3"/>
  <c r="L13" i="3" s="1"/>
  <c r="F16" i="3"/>
  <c r="L16" i="3" s="1"/>
  <c r="F22" i="3"/>
  <c r="L22" i="3" s="1"/>
  <c r="F8" i="3"/>
  <c r="L8" i="3" s="1"/>
  <c r="M13" i="3"/>
  <c r="M8" i="3"/>
  <c r="G9" i="3"/>
  <c r="G25" i="3" s="1"/>
  <c r="K9" i="3"/>
  <c r="K10" i="3"/>
  <c r="K12" i="3"/>
  <c r="K13" i="3"/>
  <c r="K16" i="3"/>
  <c r="K22" i="3"/>
  <c r="K8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J13" i="3"/>
  <c r="J25" i="3" s="1"/>
  <c r="I13" i="3"/>
  <c r="H13" i="3"/>
  <c r="I12" i="3"/>
  <c r="H12" i="3"/>
  <c r="I11" i="3"/>
  <c r="I10" i="3"/>
  <c r="I9" i="3"/>
  <c r="H9" i="3"/>
  <c r="I8" i="3"/>
  <c r="H8" i="3"/>
  <c r="H93" i="3" l="1"/>
  <c r="K93" i="3"/>
  <c r="O55" i="7"/>
  <c r="I55" i="7"/>
  <c r="C55" i="7"/>
  <c r="H55" i="7"/>
  <c r="L55" i="7"/>
  <c r="P55" i="7"/>
  <c r="E55" i="7"/>
  <c r="D55" i="7"/>
  <c r="G55" i="7"/>
  <c r="K55" i="7"/>
  <c r="M55" i="7"/>
  <c r="N55" i="7"/>
  <c r="F55" i="7"/>
  <c r="J93" i="3"/>
  <c r="M60" i="3"/>
  <c r="F25" i="3"/>
  <c r="H25" i="3"/>
  <c r="K25" i="3"/>
  <c r="I25" i="3"/>
  <c r="J27" i="3" s="1"/>
  <c r="K60" i="3"/>
  <c r="M9" i="3"/>
  <c r="M25" i="3" s="1"/>
  <c r="L10" i="3"/>
  <c r="L25" i="3" s="1"/>
  <c r="J60" i="3"/>
  <c r="H60" i="3"/>
  <c r="L60" i="3"/>
  <c r="L27" i="3" l="1"/>
  <c r="H27" i="3"/>
  <c r="M27" i="3"/>
  <c r="K27" i="3"/>
</calcChain>
</file>

<file path=xl/sharedStrings.xml><?xml version="1.0" encoding="utf-8"?>
<sst xmlns="http://schemas.openxmlformats.org/spreadsheetml/2006/main" count="416" uniqueCount="158">
  <si>
    <t>GENERAL FUND</t>
  </si>
  <si>
    <t>FIRE FUND</t>
  </si>
  <si>
    <t>PATHWAY</t>
  </si>
  <si>
    <t>RARA OPERATING</t>
  </si>
  <si>
    <t>OPC OPERATING</t>
  </si>
  <si>
    <t>OPC TRANSPORTATI</t>
  </si>
  <si>
    <t>CH 20 DRAIN DEBT</t>
  </si>
  <si>
    <t>OPC BUILDING DEB</t>
  </si>
  <si>
    <t>Historic Preservation</t>
  </si>
  <si>
    <t>Rochester Hills</t>
  </si>
  <si>
    <t>Oakland Township</t>
  </si>
  <si>
    <t>Total</t>
  </si>
  <si>
    <t>Taxable Value (Oakland Township Average)</t>
  </si>
  <si>
    <t>Rochester</t>
  </si>
  <si>
    <t>Police</t>
  </si>
  <si>
    <t>Streets</t>
  </si>
  <si>
    <t>LIBRARY</t>
  </si>
  <si>
    <t>Tax  Rates- 2018 (mills)</t>
  </si>
  <si>
    <t>Tax Bills</t>
  </si>
  <si>
    <t>Tax Fund</t>
  </si>
  <si>
    <t>Parks</t>
  </si>
  <si>
    <t>Land Preservation</t>
  </si>
  <si>
    <t>Enter the taxable value of your house to see a comparison</t>
  </si>
  <si>
    <t>Taxes Higher Than Oakland Township by:</t>
  </si>
  <si>
    <t>Orion Twp.</t>
  </si>
  <si>
    <t>NOTA</t>
  </si>
  <si>
    <t>Addison Twp.</t>
  </si>
  <si>
    <t>Orion Twp.(1)</t>
  </si>
  <si>
    <t>Addison Twp.(2)</t>
  </si>
  <si>
    <t>https://treas-secure.state.mi.us/LAFDocSearch/</t>
  </si>
  <si>
    <t>Rochester Hills(3)</t>
  </si>
  <si>
    <t>(2) Source -  Addison Twp. audited financial report 2018, page 26</t>
  </si>
  <si>
    <t>(3) Source - Rochester Hills audited financial report 2018, page 150 ff</t>
  </si>
  <si>
    <t>(4) Source - tax statements mailed to taxpayers</t>
  </si>
  <si>
    <t>Oakland Township(4)</t>
  </si>
  <si>
    <t>Rochester (4)</t>
  </si>
  <si>
    <t>Miscellaneous</t>
  </si>
  <si>
    <t>Village of Lake Orion</t>
  </si>
  <si>
    <t>Local Taxes - Oakland Township Area - For Local Municipality Services</t>
  </si>
  <si>
    <t>Oxford Twp. (5)</t>
  </si>
  <si>
    <t>https://treas-secure.state.mi.us/LAFDocSearch/tl41R01.aspx?&amp;lu_id=2975&amp;doc_yr=2018&amp;doc_code=AUD</t>
  </si>
  <si>
    <t>(5) Source -  Oxford Twp. audited financial report 2017, page 37</t>
  </si>
  <si>
    <t>Bruce (6)</t>
  </si>
  <si>
    <t>https://treas-secure.state.mi.us/LAFDocSearch/tl41R01.aspx?&amp;lu_id=2985&amp;doc_yr=2018&amp;doc_code=AUD</t>
  </si>
  <si>
    <t>(6) Source -  Bruce  Twp. audited financial report 2017-18, page 30</t>
  </si>
  <si>
    <t>(7) Washington Twp. Audited financial report 2017-18, page 26</t>
  </si>
  <si>
    <t>Washington Twp. (7)</t>
  </si>
  <si>
    <t>FIRE / EMS FUNDs</t>
  </si>
  <si>
    <t>https://treas-secure.state.mi.us/LAFDocSearch/tl41R01.aspx?&amp;lu_id=2984&amp;doc_yr=2017&amp;doc_code=AUD</t>
  </si>
  <si>
    <t>(8) Shelby Twp. Audited financial report 2017, page 30</t>
  </si>
  <si>
    <t>Shelby Twp. (8)</t>
  </si>
  <si>
    <t>Shelby Twp. (8), (9)</t>
  </si>
  <si>
    <t>(9) Shelby Twp. has 1.0000 mil levy for police and fire retirement, I split it and gave 0.5000 to each rather than create a new category</t>
  </si>
  <si>
    <t>Auburn Hills (10)</t>
  </si>
  <si>
    <t>https://treas-secure.state.mi.us/LAFDocSearch/tl41R01.aspx?&amp;lu_id=3849&amp;doc_yr=2017&amp;doc_code=AUD</t>
  </si>
  <si>
    <t>(10) Auburn Hills Audited financial report 2017, page35</t>
  </si>
  <si>
    <t>Oakland Twp. (4)</t>
  </si>
  <si>
    <t>Pontiac (11)</t>
  </si>
  <si>
    <t>(11) Pontiac Audited financial report 2017- page 35</t>
  </si>
  <si>
    <t>(12) For Pontiac these four millages we combined as thjough they were a general fund -  Operating 11.2737, refuse collection 2.8183, capital 1.4091, seniors 0.50000</t>
  </si>
  <si>
    <t>https://treas-secure.state.mi.us/LAFDocSearch/tl41R01.aspx?&amp;lu_id=3886&amp;doc_yr=2018&amp;doc_code=AUD</t>
  </si>
  <si>
    <t>(13) Oxford Village Audited financial report - 2018,  page 16</t>
  </si>
  <si>
    <t>Village of Oxford (13)</t>
  </si>
  <si>
    <t>Village of Romeo (14)</t>
  </si>
  <si>
    <t>https://treas-secure.state.mi.us/LAFDocSearch/tl41R01.aspx?&amp;lu_id=3882&amp;doc_yr=2018&amp;doc_code=AUD</t>
  </si>
  <si>
    <t>https://www.semcog.org/population-estimates</t>
  </si>
  <si>
    <t>Population  estimates</t>
  </si>
  <si>
    <t>https://treas-secure.state.mi.us/LAFDocSearch/tl41R01.aspx?&amp;lu_id=3828&amp;doc_yr=2018&amp;doc_code=AUD</t>
  </si>
  <si>
    <t>https://treas-secure.state.mi.us/LAFDocSearch/tl41R01.aspx?&amp;lu_id=3840&amp;doc_yr=2017&amp;doc_code=AUD</t>
  </si>
  <si>
    <t>Village</t>
  </si>
  <si>
    <t>Twp p 16</t>
  </si>
  <si>
    <t>(1) Source  - Orion Twp. audited financial report p16</t>
  </si>
  <si>
    <t>(1a) Source  -  Lake Orion audited financial reports</t>
  </si>
  <si>
    <t>Village of Lake Orion(1a)</t>
  </si>
  <si>
    <t>Lake Orion, Village</t>
  </si>
  <si>
    <t>Income Tax/Resident</t>
  </si>
  <si>
    <t>Fire Fund</t>
  </si>
  <si>
    <t>Police Revenue</t>
  </si>
  <si>
    <t>Fire Revenue</t>
  </si>
  <si>
    <t>Police Revenue per resident</t>
  </si>
  <si>
    <t>Fire Revenue per resident</t>
  </si>
  <si>
    <t>Total  Tax Revenue</t>
  </si>
  <si>
    <t>Total Tax Revenue  per resident</t>
  </si>
  <si>
    <t>Police Expenses per resident</t>
  </si>
  <si>
    <t>Fire Expenses</t>
  </si>
  <si>
    <t>Fire Expenses per resident</t>
  </si>
  <si>
    <t>Police Expenses</t>
  </si>
  <si>
    <t>Total Revenue (Taxes plus other sources)</t>
  </si>
  <si>
    <t>Total Expenses</t>
  </si>
  <si>
    <t>Total Expenses per resident</t>
  </si>
  <si>
    <t>Total Revenue per resident(Taxes plus other sources)</t>
  </si>
  <si>
    <t>https://treas-secure.state.mi.us/LAFDocSearch/tl41R01.aspx?&amp;lu_id=3839&amp;doc_yr=2018&amp;doc_code=AUD</t>
  </si>
  <si>
    <t>https://treas-secure.state.mi.us/LAFDocSearch/tl41R01.aspx?&amp;lu_id=3841&amp;doc_yr=2017&amp;doc_code=AUD</t>
  </si>
  <si>
    <t>Revenue over expenses</t>
  </si>
  <si>
    <t>EMS Expenses</t>
  </si>
  <si>
    <t>?</t>
  </si>
  <si>
    <t>EMS Revenue</t>
  </si>
  <si>
    <t>EMS Revenue per resident</t>
  </si>
  <si>
    <t>EMS Expenses per resident</t>
  </si>
  <si>
    <t>2019 Budget Proposal</t>
  </si>
  <si>
    <t>https://www.washingtontownship.org/budget%20pres%202019-2020.pdf</t>
  </si>
  <si>
    <t>Page where tax rates appear</t>
  </si>
  <si>
    <t>2017 or 2017-18Audited Financial Reports</t>
  </si>
  <si>
    <t>Fiscal Year</t>
  </si>
  <si>
    <t>Pension - Defined Contribution</t>
  </si>
  <si>
    <t>Yes</t>
  </si>
  <si>
    <t>Not mentioned</t>
  </si>
  <si>
    <t>Calendar</t>
  </si>
  <si>
    <t>https://treas-secure.state.mi.us/LAFDocSearch/tl41R01.aspx?&amp;lu_id=3870&amp;doc_yr=2017&amp;doc_code=AUD</t>
  </si>
  <si>
    <t xml:space="preserve">Auburn Hills, City </t>
  </si>
  <si>
    <t xml:space="preserve">Bruce </t>
  </si>
  <si>
    <t xml:space="preserve">Oxford Twp. </t>
  </si>
  <si>
    <t xml:space="preserve">Oxford, Village </t>
  </si>
  <si>
    <t xml:space="preserve">Pontiac, City </t>
  </si>
  <si>
    <t>Rochester Hills, City</t>
  </si>
  <si>
    <t xml:space="preserve">Rochester, City </t>
  </si>
  <si>
    <t>Shelby Twp.  (9)</t>
  </si>
  <si>
    <t xml:space="preserve">Village of Romeo </t>
  </si>
  <si>
    <t>Washington Twp.</t>
  </si>
  <si>
    <t>Population (SEMCOG EST. July 2018)(1)</t>
  </si>
  <si>
    <t>(1)</t>
  </si>
  <si>
    <t>General Fund Revenue</t>
  </si>
  <si>
    <t>Tax per $100,000 taxable value</t>
  </si>
  <si>
    <t>Taxes Higher Than Oakland Twp. by -</t>
  </si>
  <si>
    <t>General Fund Expenses</t>
  </si>
  <si>
    <t>Total Fund Balance - Gov't Funds</t>
  </si>
  <si>
    <t>Beginning of year</t>
  </si>
  <si>
    <t>End of Year</t>
  </si>
  <si>
    <t>Change</t>
  </si>
  <si>
    <t>End of Year per resident</t>
  </si>
  <si>
    <t>Roads and Streets</t>
  </si>
  <si>
    <t>Expenses</t>
  </si>
  <si>
    <t>Roads and Streets per resident</t>
  </si>
  <si>
    <t>4/1-3/31</t>
  </si>
  <si>
    <t>NO</t>
  </si>
  <si>
    <t>YES</t>
  </si>
  <si>
    <t>Encourages commercial growth?</t>
  </si>
  <si>
    <t>County</t>
  </si>
  <si>
    <t>Oakland</t>
  </si>
  <si>
    <t>Macomb</t>
  </si>
  <si>
    <t>https://semcog.org/Community-Profiles#Transportation</t>
  </si>
  <si>
    <t>Roads rated Good</t>
  </si>
  <si>
    <t>Roads rated Fair</t>
  </si>
  <si>
    <t>Roads rated Poor</t>
  </si>
  <si>
    <t>Residents per mile of road</t>
  </si>
  <si>
    <t>Total CVT Millage</t>
  </si>
  <si>
    <t>Oakland County</t>
  </si>
  <si>
    <t>Macomb County</t>
  </si>
  <si>
    <t>Area (Square Miles)</t>
  </si>
  <si>
    <t>Miles of Roads</t>
  </si>
  <si>
    <t>Park, recreation, open space- SEMCOG 2008 - Acres</t>
  </si>
  <si>
    <t>Residents per acre</t>
  </si>
  <si>
    <t>Taxable Value</t>
  </si>
  <si>
    <t>Enter the taxable value of your house at left to see a comparison</t>
  </si>
  <si>
    <t>Tax Rates</t>
  </si>
  <si>
    <t>Fire / EMS</t>
  </si>
  <si>
    <t>Tax Payment per $100,000 taxable value</t>
  </si>
  <si>
    <t>https://semcog.org/Community-Profiles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</si>
</sst>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000_);_(* \(#,##0.0000\);_(* &quot;-&quot;??_);_(@_)"/>
    <numFmt numFmtId="166" formatCode="0.0000"/>
    <numFmt numFmtId="167" formatCode="&quot;$&quot;#,##0"/>
    <numFmt numFmtId="168" formatCode="_(* #,##0_);_(* \(#,##0\);_(* &quot;-&quot;??_);_(@_)"/>
    <numFmt numFmtId="169" formatCode="#,##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rgb="FF000000"/>
      <name val="Segoe UI"/>
      <family val="2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05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0" fillId="0" borderId="0" xfId="2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165" fontId="2" fillId="0" borderId="1" xfId="1" applyNumberFormat="1" applyFont="1" applyFill="1" applyBorder="1" applyAlignment="1">
      <alignment horizontal="right" vertical="top" wrapText="1"/>
    </xf>
    <xf numFmtId="165" fontId="2" fillId="0" borderId="1" xfId="1" applyNumberFormat="1" applyFont="1" applyBorder="1" applyAlignment="1">
      <alignment horizontal="right" vertical="top" wrapText="1"/>
    </xf>
    <xf numFmtId="165" fontId="0" fillId="0" borderId="1" xfId="0" applyNumberFormat="1" applyBorder="1"/>
    <xf numFmtId="43" fontId="2" fillId="0" borderId="1" xfId="1" applyFont="1" applyFill="1" applyBorder="1" applyAlignment="1">
      <alignment horizontal="right" vertical="top" wrapText="1"/>
    </xf>
    <xf numFmtId="166" fontId="0" fillId="0" borderId="1" xfId="0" applyNumberFormat="1" applyBorder="1"/>
    <xf numFmtId="166" fontId="3" fillId="0" borderId="1" xfId="0" applyNumberFormat="1" applyFont="1" applyBorder="1" applyAlignment="1">
      <alignment horizontal="right" vertical="top" wrapText="1"/>
    </xf>
    <xf numFmtId="165" fontId="3" fillId="0" borderId="1" xfId="1" applyNumberFormat="1" applyFont="1" applyFill="1" applyBorder="1" applyAlignment="1">
      <alignment horizontal="right" vertical="top" wrapText="1"/>
    </xf>
    <xf numFmtId="165" fontId="3" fillId="0" borderId="1" xfId="1" applyNumberFormat="1" applyFont="1" applyBorder="1" applyAlignment="1">
      <alignment horizontal="right" vertical="top" wrapText="1"/>
    </xf>
    <xf numFmtId="43" fontId="3" fillId="0" borderId="1" xfId="1" applyFont="1" applyFill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165" fontId="3" fillId="0" borderId="1" xfId="1" applyNumberFormat="1" applyFont="1" applyFill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0" fontId="0" fillId="0" borderId="1" xfId="0" applyBorder="1" applyAlignment="1">
      <alignment horizontal="right"/>
    </xf>
    <xf numFmtId="0" fontId="4" fillId="0" borderId="0" xfId="0" applyFont="1"/>
    <xf numFmtId="0" fontId="5" fillId="0" borderId="0" xfId="0" applyFont="1"/>
    <xf numFmtId="167" fontId="0" fillId="0" borderId="0" xfId="0" applyNumberFormat="1"/>
    <xf numFmtId="167" fontId="0" fillId="0" borderId="1" xfId="0" applyNumberFormat="1" applyBorder="1"/>
    <xf numFmtId="165" fontId="1" fillId="0" borderId="1" xfId="0" applyNumberFormat="1" applyFont="1" applyBorder="1"/>
    <xf numFmtId="0" fontId="6" fillId="0" borderId="0" xfId="3"/>
    <xf numFmtId="165" fontId="1" fillId="0" borderId="1" xfId="0" applyNumberFormat="1" applyFont="1" applyBorder="1" applyAlignment="1">
      <alignment horizontal="right" vertical="top"/>
    </xf>
    <xf numFmtId="0" fontId="2" fillId="0" borderId="0" xfId="0" applyFont="1" applyAlignment="1">
      <alignment horizontal="left" vertical="top" wrapText="1"/>
    </xf>
    <xf numFmtId="166" fontId="0" fillId="0" borderId="0" xfId="0" applyNumberFormat="1"/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 vertical="center" wrapText="1"/>
    </xf>
    <xf numFmtId="164" fontId="8" fillId="0" borderId="0" xfId="2" applyNumberFormat="1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165" fontId="9" fillId="0" borderId="1" xfId="1" applyNumberFormat="1" applyFont="1" applyFill="1" applyBorder="1" applyAlignment="1">
      <alignment horizontal="right" vertical="top" wrapText="1"/>
    </xf>
    <xf numFmtId="165" fontId="9" fillId="0" borderId="1" xfId="1" applyNumberFormat="1" applyFont="1" applyFill="1" applyBorder="1" applyAlignment="1">
      <alignment vertical="top" wrapText="1"/>
    </xf>
    <xf numFmtId="166" fontId="9" fillId="0" borderId="1" xfId="0" applyNumberFormat="1" applyFont="1" applyBorder="1" applyAlignment="1">
      <alignment horizontal="right" vertical="top" wrapText="1"/>
    </xf>
    <xf numFmtId="167" fontId="8" fillId="0" borderId="1" xfId="0" applyNumberFormat="1" applyFont="1" applyBorder="1"/>
    <xf numFmtId="165" fontId="9" fillId="0" borderId="1" xfId="1" applyNumberFormat="1" applyFont="1" applyBorder="1" applyAlignment="1">
      <alignment horizontal="right" vertical="top" wrapText="1"/>
    </xf>
    <xf numFmtId="165" fontId="9" fillId="0" borderId="1" xfId="1" applyNumberFormat="1" applyFont="1" applyBorder="1" applyAlignment="1">
      <alignment vertical="top" wrapText="1"/>
    </xf>
    <xf numFmtId="165" fontId="8" fillId="0" borderId="1" xfId="0" applyNumberFormat="1" applyFont="1" applyBorder="1"/>
    <xf numFmtId="0" fontId="8" fillId="0" borderId="1" xfId="0" applyFont="1" applyBorder="1" applyAlignment="1">
      <alignment horizontal="right"/>
    </xf>
    <xf numFmtId="43" fontId="9" fillId="0" borderId="1" xfId="1" applyFont="1" applyFill="1" applyBorder="1" applyAlignment="1">
      <alignment horizontal="right" vertical="top" wrapText="1"/>
    </xf>
    <xf numFmtId="0" fontId="8" fillId="0" borderId="1" xfId="0" applyFont="1" applyBorder="1"/>
    <xf numFmtId="165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/>
    <xf numFmtId="0" fontId="9" fillId="0" borderId="0" xfId="0" applyFont="1" applyAlignment="1">
      <alignment horizontal="left" vertical="top" wrapText="1"/>
    </xf>
    <xf numFmtId="166" fontId="8" fillId="0" borderId="0" xfId="0" applyNumberFormat="1" applyFont="1"/>
    <xf numFmtId="167" fontId="8" fillId="0" borderId="0" xfId="0" applyNumberFormat="1" applyFont="1"/>
    <xf numFmtId="168" fontId="8" fillId="0" borderId="0" xfId="1" applyNumberFormat="1" applyFont="1" applyBorder="1"/>
    <xf numFmtId="168" fontId="8" fillId="0" borderId="0" xfId="1" applyNumberFormat="1" applyFont="1"/>
    <xf numFmtId="164" fontId="8" fillId="0" borderId="0" xfId="2" applyNumberFormat="1" applyFont="1" applyBorder="1"/>
    <xf numFmtId="164" fontId="8" fillId="0" borderId="0" xfId="2" applyNumberFormat="1" applyFont="1"/>
    <xf numFmtId="0" fontId="8" fillId="0" borderId="0" xfId="0" applyFont="1" applyAlignment="1">
      <alignment wrapText="1"/>
    </xf>
    <xf numFmtId="0" fontId="10" fillId="0" borderId="0" xfId="3" applyFont="1"/>
    <xf numFmtId="0" fontId="8" fillId="0" borderId="0" xfId="0" applyFont="1" applyAlignment="1">
      <alignment horizontal="left" wrapText="1"/>
    </xf>
    <xf numFmtId="0" fontId="9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9" fontId="8" fillId="0" borderId="0" xfId="0" applyNumberFormat="1" applyFont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8" fillId="0" borderId="0" xfId="0" quotePrefix="1" applyFont="1" applyAlignment="1">
      <alignment horizontal="left" vertical="center" wrapText="1"/>
    </xf>
    <xf numFmtId="44" fontId="8" fillId="0" borderId="0" xfId="2" applyFont="1"/>
    <xf numFmtId="0" fontId="9" fillId="0" borderId="0" xfId="0" applyFont="1" applyAlignment="1">
      <alignment horizontal="left" vertical="center" wrapText="1"/>
    </xf>
    <xf numFmtId="167" fontId="8" fillId="0" borderId="0" xfId="0" applyNumberFormat="1" applyFont="1" applyAlignment="1">
      <alignment horizontal="center" vertical="center"/>
    </xf>
    <xf numFmtId="164" fontId="8" fillId="0" borderId="0" xfId="2" applyNumberFormat="1" applyFont="1" applyBorder="1" applyAlignment="1">
      <alignment horizontal="center" vertical="center"/>
    </xf>
    <xf numFmtId="164" fontId="9" fillId="0" borderId="0" xfId="2" applyNumberFormat="1" applyFont="1" applyFill="1" applyBorder="1" applyAlignment="1">
      <alignment horizontal="left" vertical="top" wrapText="1"/>
    </xf>
    <xf numFmtId="164" fontId="8" fillId="0" borderId="0" xfId="2" applyNumberFormat="1" applyFont="1" applyAlignment="1">
      <alignment horizontal="left"/>
    </xf>
    <xf numFmtId="164" fontId="8" fillId="0" borderId="0" xfId="2" applyNumberFormat="1" applyFont="1" applyAlignment="1">
      <alignment horizontal="left" wrapText="1"/>
    </xf>
    <xf numFmtId="164" fontId="8" fillId="0" borderId="0" xfId="0" applyNumberFormat="1" applyFont="1"/>
    <xf numFmtId="44" fontId="8" fillId="0" borderId="0" xfId="2" applyFont="1" applyAlignment="1">
      <alignment wrapText="1"/>
    </xf>
    <xf numFmtId="0" fontId="7" fillId="0" borderId="0" xfId="0" applyFont="1" applyAlignment="1">
      <alignment horizontal="center" vertical="center"/>
    </xf>
    <xf numFmtId="3" fontId="8" fillId="0" borderId="0" xfId="0" applyNumberFormat="1" applyFont="1"/>
    <xf numFmtId="3" fontId="6" fillId="0" borderId="0" xfId="3" applyNumberFormat="1" applyAlignment="1">
      <alignment wrapText="1"/>
    </xf>
    <xf numFmtId="3" fontId="7" fillId="0" borderId="0" xfId="0" applyNumberFormat="1" applyFont="1" applyAlignment="1">
      <alignment horizontal="center" vertical="center" wrapText="1"/>
    </xf>
    <xf numFmtId="169" fontId="6" fillId="0" borderId="0" xfId="3" applyNumberFormat="1" applyAlignment="1">
      <alignment horizontal="center" vertical="center" wrapText="1"/>
    </xf>
    <xf numFmtId="169" fontId="8" fillId="0" borderId="0" xfId="0" applyNumberFormat="1" applyFont="1" applyAlignment="1">
      <alignment horizontal="center" vertical="center"/>
    </xf>
    <xf numFmtId="169" fontId="8" fillId="0" borderId="0" xfId="0" applyNumberFormat="1" applyFont="1" applyAlignment="1">
      <alignment horizontal="center" vertical="center" wrapText="1"/>
    </xf>
    <xf numFmtId="3" fontId="6" fillId="0" borderId="0" xfId="3" applyNumberFormat="1" applyAlignment="1">
      <alignment horizontal="center" vertical="center" wrapText="1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8" fillId="0" borderId="1" xfId="2" applyNumberFormat="1" applyFont="1" applyBorder="1"/>
    <xf numFmtId="9" fontId="0" fillId="0" borderId="0" xfId="0" applyNumberFormat="1" applyAlignment="1">
      <alignment horizontal="center" vertical="center"/>
    </xf>
    <xf numFmtId="168" fontId="0" fillId="0" borderId="0" xfId="1" applyNumberFormat="1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2" borderId="0" xfId="2" applyNumberFormat="1" applyFont="1" applyFill="1" applyBorder="1"/>
    <xf numFmtId="164" fontId="8" fillId="3" borderId="0" xfId="2" applyNumberFormat="1" applyFont="1" applyFill="1" applyBorder="1"/>
    <xf numFmtId="164" fontId="8" fillId="4" borderId="0" xfId="2" applyNumberFormat="1" applyFont="1" applyFill="1" applyBorder="1"/>
    <xf numFmtId="44" fontId="8" fillId="4" borderId="0" xfId="2" applyFont="1" applyFill="1" applyBorder="1"/>
    <xf numFmtId="164" fontId="11" fillId="4" borderId="0" xfId="2" applyNumberFormat="1" applyFont="1" applyFill="1" applyBorder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emcog.org/population-estimates" TargetMode="External"/><Relationship Id="rId3" Type="http://schemas.openxmlformats.org/officeDocument/2006/relationships/hyperlink" Target="https://treas-secure.state.mi.us/LAFDocSearch/tl41R01.aspx?&amp;lu_id=2975&amp;doc_yr=2018&amp;doc_code=AUD" TargetMode="External"/><Relationship Id="rId7" Type="http://schemas.openxmlformats.org/officeDocument/2006/relationships/hyperlink" Target="https://treas-secure.state.mi.us/LAFDocSearch/tl41R01.aspx?&amp;lu_id=3886&amp;doc_yr=2018&amp;doc_code=AUD" TargetMode="External"/><Relationship Id="rId2" Type="http://schemas.openxmlformats.org/officeDocument/2006/relationships/hyperlink" Target="https://treas-secure.state.mi.us/LAFDocSearch/" TargetMode="External"/><Relationship Id="rId1" Type="http://schemas.openxmlformats.org/officeDocument/2006/relationships/hyperlink" Target="https://treas-secure.state.mi.us/LAFDocSearch/" TargetMode="External"/><Relationship Id="rId6" Type="http://schemas.openxmlformats.org/officeDocument/2006/relationships/hyperlink" Target="https://treas-secure.state.mi.us/LAFDocSearch/tl41R01.aspx?&amp;lu_id=3849&amp;doc_yr=2017&amp;doc_code=AUD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treas-secure.state.mi.us/LAFDocSearch/tl41R01.aspx?&amp;lu_id=2984&amp;doc_yr=2017&amp;doc_code=AUD" TargetMode="External"/><Relationship Id="rId10" Type="http://schemas.openxmlformats.org/officeDocument/2006/relationships/hyperlink" Target="https://treas-secure.state.mi.us/LAFDocSearch/tl41R01.aspx?&amp;lu_id=3840&amp;doc_yr=2017&amp;doc_code=AUD" TargetMode="External"/><Relationship Id="rId4" Type="http://schemas.openxmlformats.org/officeDocument/2006/relationships/hyperlink" Target="https://treas-secure.state.mi.us/LAFDocSearch/tl41R01.aspx?&amp;lu_id=2985&amp;doc_yr=2018&amp;doc_code=AUD" TargetMode="External"/><Relationship Id="rId9" Type="http://schemas.openxmlformats.org/officeDocument/2006/relationships/hyperlink" Target="https://treas-secure.state.mi.us/LAFDocSearch/tl41R01.aspx?&amp;lu_id=3828&amp;doc_yr=2018&amp;doc_code=AUD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treas-secure.state.mi.us/LAFDocSearch/tl41R01.aspx?&amp;lu_id=3840&amp;doc_yr=2017&amp;doc_code=AUD" TargetMode="External"/><Relationship Id="rId13" Type="http://schemas.openxmlformats.org/officeDocument/2006/relationships/hyperlink" Target="https://treas-secure.state.mi.us/LAFDocSearch/tl41R01.aspx?&amp;lu_id=3870&amp;doc_yr=2017&amp;doc_code=AUD" TargetMode="External"/><Relationship Id="rId3" Type="http://schemas.openxmlformats.org/officeDocument/2006/relationships/hyperlink" Target="https://treas-secure.state.mi.us/LAFDocSearch/tl41R01.aspx?&amp;lu_id=2984&amp;doc_yr=2017&amp;doc_code=AUD" TargetMode="External"/><Relationship Id="rId7" Type="http://schemas.openxmlformats.org/officeDocument/2006/relationships/hyperlink" Target="https://treas-secure.state.mi.us/LAFDocSearch/tl41R01.aspx?&amp;lu_id=3828&amp;doc_yr=2018&amp;doc_code=AUD" TargetMode="External"/><Relationship Id="rId12" Type="http://schemas.openxmlformats.org/officeDocument/2006/relationships/hyperlink" Target="https://treas-secure.state.mi.us/LAFDocSearch/tl41R01.aspx?&amp;lu_id=3882&amp;doc_yr=2018&amp;doc_code=AUD" TargetMode="External"/><Relationship Id="rId2" Type="http://schemas.openxmlformats.org/officeDocument/2006/relationships/hyperlink" Target="https://treas-secure.state.mi.us/LAFDocSearch/tl41R01.aspx?&amp;lu_id=2985&amp;doc_yr=2018&amp;doc_code=AUD" TargetMode="External"/><Relationship Id="rId16" Type="http://schemas.openxmlformats.org/officeDocument/2006/relationships/printerSettings" Target="../printerSettings/printerSettings3.bin"/><Relationship Id="rId1" Type="http://schemas.openxmlformats.org/officeDocument/2006/relationships/hyperlink" Target="https://treas-secure.state.mi.us/LAFDocSearch/tl41R01.aspx?&amp;lu_id=2975&amp;doc_yr=2018&amp;doc_code=AUD" TargetMode="External"/><Relationship Id="rId6" Type="http://schemas.openxmlformats.org/officeDocument/2006/relationships/hyperlink" Target="https://www.semcog.org/population-estimates" TargetMode="External"/><Relationship Id="rId11" Type="http://schemas.openxmlformats.org/officeDocument/2006/relationships/hyperlink" Target="https://www.washingtontownship.org/budget%20pres%202019-2020.pdf" TargetMode="External"/><Relationship Id="rId5" Type="http://schemas.openxmlformats.org/officeDocument/2006/relationships/hyperlink" Target="https://treas-secure.state.mi.us/LAFDocSearch/tl41R01.aspx?&amp;lu_id=3886&amp;doc_yr=2018&amp;doc_code=AUD" TargetMode="External"/><Relationship Id="rId15" Type="http://schemas.openxmlformats.org/officeDocument/2006/relationships/hyperlink" Target="https://semcog.org/Community-Profiles" TargetMode="External"/><Relationship Id="rId10" Type="http://schemas.openxmlformats.org/officeDocument/2006/relationships/hyperlink" Target="https://treas-secure.state.mi.us/LAFDocSearch/tl41R01.aspx?&amp;lu_id=3841&amp;doc_yr=2017&amp;doc_code=AUD" TargetMode="External"/><Relationship Id="rId4" Type="http://schemas.openxmlformats.org/officeDocument/2006/relationships/hyperlink" Target="https://treas-secure.state.mi.us/LAFDocSearch/tl41R01.aspx?&amp;lu_id=3849&amp;doc_yr=2017&amp;doc_code=AUD" TargetMode="External"/><Relationship Id="rId9" Type="http://schemas.openxmlformats.org/officeDocument/2006/relationships/hyperlink" Target="https://treas-secure.state.mi.us/LAFDocSearch/tl41R01.aspx?&amp;lu_id=3839&amp;doc_yr=2018&amp;doc_code=AUD" TargetMode="External"/><Relationship Id="rId14" Type="http://schemas.openxmlformats.org/officeDocument/2006/relationships/hyperlink" Target="https://treas-secure.state.mi.us/LAFDocSear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M102"/>
  <sheetViews>
    <sheetView topLeftCell="A38" workbookViewId="0">
      <selection activeCell="B38" sqref="B38"/>
    </sheetView>
  </sheetViews>
  <sheetFormatPr defaultRowHeight="14.4" x14ac:dyDescent="0.3"/>
  <cols>
    <col min="1" max="1" width="21.88671875" bestFit="1" customWidth="1"/>
    <col min="2" max="2" width="9.88671875" customWidth="1"/>
    <col min="3" max="3" width="12.6640625" customWidth="1"/>
    <col min="4" max="5" width="11.44140625" customWidth="1"/>
    <col min="6" max="6" width="9" customWidth="1"/>
    <col min="7" max="7" width="8.5546875" customWidth="1"/>
    <col min="8" max="8" width="11.88671875" customWidth="1"/>
    <col min="9" max="9" width="10.6640625" customWidth="1"/>
    <col min="10" max="10" width="10.5546875" bestFit="1" customWidth="1"/>
    <col min="11" max="11" width="11.44140625" customWidth="1"/>
    <col min="12" max="12" width="7.88671875" customWidth="1"/>
    <col min="13" max="13" width="8.44140625" customWidth="1"/>
  </cols>
  <sheetData>
    <row r="3" spans="1:13" ht="23.4" x14ac:dyDescent="0.45">
      <c r="A3" s="20" t="s">
        <v>38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ht="72" x14ac:dyDescent="0.3">
      <c r="A4" s="2" t="s">
        <v>152</v>
      </c>
      <c r="B4" s="5">
        <v>180540</v>
      </c>
      <c r="C4" s="4" t="s">
        <v>153</v>
      </c>
    </row>
    <row r="6" spans="1:13" x14ac:dyDescent="0.3">
      <c r="B6" s="93" t="s">
        <v>17</v>
      </c>
      <c r="C6" s="94"/>
      <c r="D6" s="94"/>
      <c r="E6" s="94"/>
      <c r="F6" s="94"/>
      <c r="G6" s="95"/>
      <c r="H6" s="93" t="s">
        <v>18</v>
      </c>
      <c r="I6" s="94"/>
      <c r="J6" s="94"/>
      <c r="K6" s="94"/>
      <c r="L6" s="94"/>
      <c r="M6" s="95"/>
    </row>
    <row r="7" spans="1:13" s="2" customFormat="1" ht="43.2" x14ac:dyDescent="0.3">
      <c r="A7" s="3" t="s">
        <v>19</v>
      </c>
      <c r="B7" s="3" t="s">
        <v>30</v>
      </c>
      <c r="C7" s="3" t="s">
        <v>56</v>
      </c>
      <c r="D7" s="3" t="s">
        <v>35</v>
      </c>
      <c r="E7" s="3" t="s">
        <v>27</v>
      </c>
      <c r="F7" s="3" t="s">
        <v>73</v>
      </c>
      <c r="G7" s="3" t="s">
        <v>28</v>
      </c>
      <c r="H7" s="3" t="s">
        <v>9</v>
      </c>
      <c r="I7" s="3" t="s">
        <v>56</v>
      </c>
      <c r="J7" s="3" t="s">
        <v>13</v>
      </c>
      <c r="K7" s="3" t="s">
        <v>24</v>
      </c>
      <c r="L7" s="3" t="s">
        <v>37</v>
      </c>
      <c r="M7" s="3" t="s">
        <v>26</v>
      </c>
    </row>
    <row r="8" spans="1:13" x14ac:dyDescent="0.3">
      <c r="A8" s="16" t="s">
        <v>14</v>
      </c>
      <c r="B8" s="12">
        <v>2.4466999999999999</v>
      </c>
      <c r="C8" s="17">
        <v>1.6835</v>
      </c>
      <c r="D8" s="7"/>
      <c r="E8" s="13">
        <v>2.9262999999999999</v>
      </c>
      <c r="F8" s="13">
        <f>E8</f>
        <v>2.9262999999999999</v>
      </c>
      <c r="G8" s="13">
        <v>3.4161000000000001</v>
      </c>
      <c r="H8" s="23">
        <f>B8*B$4/1000</f>
        <v>441.72721799999999</v>
      </c>
      <c r="I8" s="23">
        <f>C8*B$4/1000</f>
        <v>303.93909000000002</v>
      </c>
      <c r="J8" s="23"/>
      <c r="K8" s="23">
        <f t="shared" ref="K8:M9" si="0">E8*$B$4/1000</f>
        <v>528.31420199999991</v>
      </c>
      <c r="L8" s="23">
        <f t="shared" si="0"/>
        <v>528.31420199999991</v>
      </c>
      <c r="M8" s="23">
        <f t="shared" si="0"/>
        <v>616.74269400000003</v>
      </c>
    </row>
    <row r="9" spans="1:13" x14ac:dyDescent="0.3">
      <c r="A9" s="16" t="s">
        <v>1</v>
      </c>
      <c r="B9" s="12">
        <v>2.7</v>
      </c>
      <c r="C9" s="18">
        <v>0.95399999999999996</v>
      </c>
      <c r="D9" s="8"/>
      <c r="E9" s="14">
        <v>2.5173000000000001</v>
      </c>
      <c r="F9" s="13">
        <f t="shared" ref="F9:F22" si="1">E9</f>
        <v>2.5173000000000001</v>
      </c>
      <c r="G9" s="14">
        <f>2.1986+0.75</f>
        <v>2.9485999999999999</v>
      </c>
      <c r="H9" s="23">
        <f>B9*$B$4/1000</f>
        <v>487.45800000000008</v>
      </c>
      <c r="I9" s="23">
        <f>C9*$B$4/1000</f>
        <v>172.23516000000001</v>
      </c>
      <c r="J9" s="23"/>
      <c r="K9" s="23">
        <f t="shared" si="0"/>
        <v>454.473342</v>
      </c>
      <c r="L9" s="23">
        <f t="shared" si="0"/>
        <v>454.473342</v>
      </c>
      <c r="M9" s="23">
        <f t="shared" si="0"/>
        <v>532.34024399999998</v>
      </c>
    </row>
    <row r="10" spans="1:13" x14ac:dyDescent="0.3">
      <c r="A10" s="16" t="s">
        <v>20</v>
      </c>
      <c r="B10" s="19"/>
      <c r="C10" s="9">
        <v>0.71550000000000002</v>
      </c>
      <c r="D10" s="9"/>
      <c r="E10" s="24">
        <v>1</v>
      </c>
      <c r="F10" s="13">
        <f t="shared" si="1"/>
        <v>1</v>
      </c>
      <c r="G10" s="9"/>
      <c r="H10" s="23"/>
      <c r="I10" s="23">
        <f t="shared" ref="I10:I21" si="2">C10*B$4/1000</f>
        <v>129.17637000000002</v>
      </c>
      <c r="J10" s="23"/>
      <c r="K10" s="23">
        <f>E10*$B$4/1000</f>
        <v>180.54</v>
      </c>
      <c r="L10" s="23">
        <f>F10*$B$4/1000</f>
        <v>180.54</v>
      </c>
      <c r="M10" s="23"/>
    </row>
    <row r="11" spans="1:13" x14ac:dyDescent="0.3">
      <c r="A11" s="16" t="s">
        <v>21</v>
      </c>
      <c r="B11" s="19"/>
      <c r="C11" s="9">
        <v>0.65969999999999995</v>
      </c>
      <c r="D11" s="9"/>
      <c r="E11" s="24"/>
      <c r="F11" s="13"/>
      <c r="G11" s="9"/>
      <c r="H11" s="23"/>
      <c r="I11" s="23">
        <f t="shared" si="2"/>
        <v>119.102238</v>
      </c>
      <c r="J11" s="23"/>
      <c r="K11" s="23"/>
      <c r="L11" s="23">
        <f t="shared" ref="L11:L23" si="3">F11*$B$4/1000</f>
        <v>0</v>
      </c>
      <c r="M11" s="23"/>
    </row>
    <row r="12" spans="1:13" x14ac:dyDescent="0.3">
      <c r="A12" s="16" t="s">
        <v>16</v>
      </c>
      <c r="B12" s="12">
        <v>0.76019999999999999</v>
      </c>
      <c r="C12" s="17">
        <v>0.59230000000000005</v>
      </c>
      <c r="D12" s="7"/>
      <c r="E12" s="13">
        <v>1.3666</v>
      </c>
      <c r="F12" s="13">
        <f t="shared" si="1"/>
        <v>1.3666</v>
      </c>
      <c r="G12" s="7"/>
      <c r="H12" s="23">
        <f t="shared" ref="H12:H21" si="4">B12*B$4/1000</f>
        <v>137.24650800000001</v>
      </c>
      <c r="I12" s="23">
        <f t="shared" si="2"/>
        <v>106.933842</v>
      </c>
      <c r="J12" s="23"/>
      <c r="K12" s="23">
        <f>E12*$B$4/1000</f>
        <v>246.725964</v>
      </c>
      <c r="L12" s="23">
        <f t="shared" si="3"/>
        <v>246.725964</v>
      </c>
      <c r="M12" s="23"/>
    </row>
    <row r="13" spans="1:13" x14ac:dyDescent="0.3">
      <c r="A13" s="16" t="s">
        <v>0</v>
      </c>
      <c r="B13" s="12">
        <v>2.4958999999999998</v>
      </c>
      <c r="C13" s="18">
        <v>0.51429999999999998</v>
      </c>
      <c r="D13" s="14">
        <v>12.346399999999999</v>
      </c>
      <c r="E13" s="14">
        <v>0.89770000000000005</v>
      </c>
      <c r="F13" s="13">
        <f t="shared" si="1"/>
        <v>0.89770000000000005</v>
      </c>
      <c r="G13" s="14">
        <v>1.0490999999999999</v>
      </c>
      <c r="H13" s="23">
        <f t="shared" si="4"/>
        <v>450.60978599999999</v>
      </c>
      <c r="I13" s="23">
        <f t="shared" si="2"/>
        <v>92.851721999999995</v>
      </c>
      <c r="J13" s="23">
        <f>D13*$B$4/1000</f>
        <v>2229.0190560000001</v>
      </c>
      <c r="K13" s="23">
        <f>E13*$B$4/1000</f>
        <v>162.07075800000001</v>
      </c>
      <c r="L13" s="23">
        <f t="shared" si="3"/>
        <v>162.07075800000001</v>
      </c>
      <c r="M13" s="23">
        <f>G13*$B$4/1000</f>
        <v>189.40451400000001</v>
      </c>
    </row>
    <row r="14" spans="1:13" x14ac:dyDescent="0.3">
      <c r="A14" s="16" t="s">
        <v>4</v>
      </c>
      <c r="B14" s="12">
        <v>0.2334</v>
      </c>
      <c r="C14" s="17">
        <v>0.22320000000000001</v>
      </c>
      <c r="D14" s="7"/>
      <c r="E14" s="13"/>
      <c r="F14" s="13"/>
      <c r="G14" s="7"/>
      <c r="H14" s="23">
        <f t="shared" si="4"/>
        <v>42.138036</v>
      </c>
      <c r="I14" s="23">
        <f t="shared" si="2"/>
        <v>40.296527999999995</v>
      </c>
      <c r="J14" s="23"/>
      <c r="K14" s="23"/>
      <c r="L14" s="23">
        <f t="shared" si="3"/>
        <v>0</v>
      </c>
      <c r="M14" s="23"/>
    </row>
    <row r="15" spans="1:13" x14ac:dyDescent="0.3">
      <c r="A15" s="16" t="s">
        <v>8</v>
      </c>
      <c r="B15" s="19"/>
      <c r="C15" s="9">
        <v>0.1114</v>
      </c>
      <c r="D15" s="9"/>
      <c r="E15" s="24"/>
      <c r="F15" s="13"/>
      <c r="G15" s="9"/>
      <c r="H15" s="23">
        <f t="shared" si="4"/>
        <v>0</v>
      </c>
      <c r="I15" s="23">
        <f t="shared" si="2"/>
        <v>20.112155999999999</v>
      </c>
      <c r="J15" s="23"/>
      <c r="K15" s="23"/>
      <c r="L15" s="23">
        <f t="shared" si="3"/>
        <v>0</v>
      </c>
      <c r="M15" s="23"/>
    </row>
    <row r="16" spans="1:13" x14ac:dyDescent="0.3">
      <c r="A16" s="16" t="s">
        <v>2</v>
      </c>
      <c r="B16" s="12">
        <v>0.18029999999999999</v>
      </c>
      <c r="C16" s="17">
        <v>0.1</v>
      </c>
      <c r="D16" s="7"/>
      <c r="E16" s="13">
        <v>0.2293</v>
      </c>
      <c r="F16" s="13">
        <f t="shared" si="1"/>
        <v>0.2293</v>
      </c>
      <c r="G16" s="7"/>
      <c r="H16" s="23">
        <f t="shared" si="4"/>
        <v>32.551361999999997</v>
      </c>
      <c r="I16" s="23">
        <f t="shared" si="2"/>
        <v>18.053999999999998</v>
      </c>
      <c r="J16" s="23"/>
      <c r="K16" s="23">
        <f>E16*$B$4/1000</f>
        <v>41.397821999999998</v>
      </c>
      <c r="L16" s="23">
        <f t="shared" si="3"/>
        <v>41.397821999999998</v>
      </c>
      <c r="M16" s="23"/>
    </row>
    <row r="17" spans="1:13" x14ac:dyDescent="0.3">
      <c r="A17" s="16" t="s">
        <v>5</v>
      </c>
      <c r="B17" s="12">
        <v>9.7100000000000006E-2</v>
      </c>
      <c r="C17" s="18">
        <v>8.5699999999999998E-2</v>
      </c>
      <c r="D17" s="8"/>
      <c r="E17" s="14"/>
      <c r="F17" s="13"/>
      <c r="G17" s="8"/>
      <c r="H17" s="23">
        <f t="shared" si="4"/>
        <v>17.530434</v>
      </c>
      <c r="I17" s="23">
        <f t="shared" si="2"/>
        <v>15.472278000000001</v>
      </c>
      <c r="J17" s="23"/>
      <c r="K17" s="23"/>
      <c r="L17" s="23">
        <f t="shared" si="3"/>
        <v>0</v>
      </c>
      <c r="M17" s="23"/>
    </row>
    <row r="18" spans="1:13" x14ac:dyDescent="0.3">
      <c r="A18" s="16" t="s">
        <v>15</v>
      </c>
      <c r="B18" s="12">
        <v>1.1048</v>
      </c>
      <c r="C18" s="15"/>
      <c r="D18" s="10"/>
      <c r="E18" s="15"/>
      <c r="F18" s="13"/>
      <c r="G18" s="10"/>
      <c r="H18" s="23">
        <f t="shared" si="4"/>
        <v>199.46059199999999</v>
      </c>
      <c r="I18" s="23">
        <f t="shared" si="2"/>
        <v>0</v>
      </c>
      <c r="J18" s="23"/>
      <c r="K18" s="23"/>
      <c r="L18" s="23">
        <f t="shared" si="3"/>
        <v>0</v>
      </c>
      <c r="M18" s="23"/>
    </row>
    <row r="19" spans="1:13" x14ac:dyDescent="0.3">
      <c r="A19" s="16" t="s">
        <v>7</v>
      </c>
      <c r="B19" s="12">
        <v>0.21340000000000001</v>
      </c>
      <c r="C19" s="13"/>
      <c r="D19" s="7"/>
      <c r="E19" s="13"/>
      <c r="F19" s="13"/>
      <c r="G19" s="7"/>
      <c r="H19" s="23">
        <f t="shared" si="4"/>
        <v>38.527236000000002</v>
      </c>
      <c r="I19" s="23">
        <f t="shared" si="2"/>
        <v>0</v>
      </c>
      <c r="J19" s="23"/>
      <c r="K19" s="23"/>
      <c r="L19" s="23">
        <f t="shared" si="3"/>
        <v>0</v>
      </c>
      <c r="M19" s="23"/>
    </row>
    <row r="20" spans="1:13" x14ac:dyDescent="0.3">
      <c r="A20" s="16" t="s">
        <v>3</v>
      </c>
      <c r="B20" s="12">
        <v>0.1893</v>
      </c>
      <c r="C20" s="13"/>
      <c r="D20" s="7"/>
      <c r="E20" s="13"/>
      <c r="F20" s="13"/>
      <c r="G20" s="7"/>
      <c r="H20" s="23">
        <f t="shared" si="4"/>
        <v>34.176222000000003</v>
      </c>
      <c r="I20" s="23">
        <f t="shared" si="2"/>
        <v>0</v>
      </c>
      <c r="J20" s="23"/>
      <c r="K20" s="23"/>
      <c r="L20" s="23">
        <f t="shared" si="3"/>
        <v>0</v>
      </c>
      <c r="M20" s="23"/>
    </row>
    <row r="21" spans="1:13" x14ac:dyDescent="0.3">
      <c r="A21" s="16" t="s">
        <v>6</v>
      </c>
      <c r="B21" s="12">
        <v>3.9399999999999998E-2</v>
      </c>
      <c r="C21" s="14"/>
      <c r="D21" s="8"/>
      <c r="E21" s="14"/>
      <c r="F21" s="13"/>
      <c r="G21" s="8"/>
      <c r="H21" s="23">
        <f t="shared" si="4"/>
        <v>7.1132759999999999</v>
      </c>
      <c r="I21" s="23">
        <f t="shared" si="2"/>
        <v>0</v>
      </c>
      <c r="J21" s="23"/>
      <c r="K21" s="23"/>
      <c r="L21" s="23">
        <f t="shared" si="3"/>
        <v>0</v>
      </c>
      <c r="M21" s="23"/>
    </row>
    <row r="22" spans="1:13" x14ac:dyDescent="0.3">
      <c r="A22" s="6" t="s">
        <v>25</v>
      </c>
      <c r="B22" s="1"/>
      <c r="C22" s="9"/>
      <c r="D22" s="9"/>
      <c r="E22" s="24">
        <v>0.24049999999999999</v>
      </c>
      <c r="F22" s="13">
        <f t="shared" si="1"/>
        <v>0.24049999999999999</v>
      </c>
      <c r="G22" s="9"/>
      <c r="H22" s="23"/>
      <c r="I22" s="23"/>
      <c r="J22" s="23"/>
      <c r="K22" s="23">
        <f>E22*$B$4/1000</f>
        <v>43.419869999999996</v>
      </c>
      <c r="L22" s="23">
        <f t="shared" si="3"/>
        <v>43.419869999999996</v>
      </c>
      <c r="M22" s="23"/>
    </row>
    <row r="23" spans="1:13" x14ac:dyDescent="0.3">
      <c r="A23" s="6" t="s">
        <v>36</v>
      </c>
      <c r="B23" s="1"/>
      <c r="C23" s="9"/>
      <c r="D23" s="9"/>
      <c r="E23" s="24"/>
      <c r="F23" s="26">
        <v>13.1021</v>
      </c>
      <c r="G23" s="9"/>
      <c r="H23" s="23"/>
      <c r="I23" s="23"/>
      <c r="J23" s="23"/>
      <c r="K23" s="23"/>
      <c r="L23" s="23">
        <f t="shared" si="3"/>
        <v>2365.4531339999999</v>
      </c>
      <c r="M23" s="23"/>
    </row>
    <row r="24" spans="1:13" x14ac:dyDescent="0.3">
      <c r="A24" s="6"/>
      <c r="B24" s="1"/>
      <c r="C24" s="9"/>
      <c r="D24" s="9"/>
      <c r="E24" s="24"/>
      <c r="F24" s="24"/>
      <c r="G24" s="9"/>
      <c r="H24" s="23"/>
      <c r="I24" s="23"/>
      <c r="J24" s="23"/>
      <c r="K24" s="23"/>
      <c r="L24" s="23"/>
      <c r="M24" s="23"/>
    </row>
    <row r="25" spans="1:13" x14ac:dyDescent="0.3">
      <c r="A25" s="6" t="s">
        <v>11</v>
      </c>
      <c r="B25" s="11">
        <f>SUM(B8:B23)</f>
        <v>10.4605</v>
      </c>
      <c r="C25" s="11">
        <f t="shared" ref="C25:G25" si="5">SUM(C8:C23)</f>
        <v>5.6396000000000006</v>
      </c>
      <c r="D25" s="11">
        <f t="shared" si="5"/>
        <v>12.346399999999999</v>
      </c>
      <c r="E25" s="11">
        <f t="shared" si="5"/>
        <v>9.1777000000000015</v>
      </c>
      <c r="F25" s="11">
        <f t="shared" si="5"/>
        <v>22.279800000000002</v>
      </c>
      <c r="G25" s="11">
        <f t="shared" si="5"/>
        <v>7.4138000000000002</v>
      </c>
      <c r="H25" s="23">
        <f>SUM(H8:H23)</f>
        <v>1888.5386699999999</v>
      </c>
      <c r="I25" s="23">
        <f t="shared" ref="I25:M25" si="6">SUM(I8:I23)</f>
        <v>1018.1733840000001</v>
      </c>
      <c r="J25" s="23">
        <f t="shared" si="6"/>
        <v>2229.0190560000001</v>
      </c>
      <c r="K25" s="23">
        <f t="shared" si="6"/>
        <v>1656.9419579999999</v>
      </c>
      <c r="L25" s="23">
        <f t="shared" si="6"/>
        <v>4022.3950919999997</v>
      </c>
      <c r="M25" s="23">
        <f t="shared" si="6"/>
        <v>1338.4874520000001</v>
      </c>
    </row>
    <row r="26" spans="1:13" x14ac:dyDescent="0.3">
      <c r="A26" s="27"/>
      <c r="B26" s="28"/>
      <c r="C26" s="28"/>
      <c r="D26" s="28"/>
      <c r="E26" s="28"/>
      <c r="F26" s="28"/>
      <c r="G26" s="28"/>
      <c r="H26" s="22"/>
      <c r="I26" s="22"/>
      <c r="J26" s="22"/>
      <c r="K26" s="22"/>
      <c r="L26" s="22"/>
      <c r="M26" s="22"/>
    </row>
    <row r="27" spans="1:13" x14ac:dyDescent="0.3">
      <c r="A27" t="s">
        <v>23</v>
      </c>
      <c r="H27" s="22">
        <f>H25-I25</f>
        <v>870.36528599999986</v>
      </c>
      <c r="I27" s="22"/>
      <c r="J27" s="22">
        <f>J25-I25</f>
        <v>1210.8456719999999</v>
      </c>
      <c r="K27" s="22">
        <f>K25-I25</f>
        <v>638.76857399999983</v>
      </c>
      <c r="L27" s="22">
        <f>L25-I25</f>
        <v>3004.2217079999996</v>
      </c>
      <c r="M27" s="22">
        <f>M25-I25</f>
        <v>320.31406800000002</v>
      </c>
    </row>
    <row r="29" spans="1:13" ht="29.25" customHeight="1" x14ac:dyDescent="0.3">
      <c r="A29" t="s">
        <v>71</v>
      </c>
      <c r="D29" s="25"/>
      <c r="F29" t="s">
        <v>70</v>
      </c>
      <c r="G29" s="25" t="s">
        <v>68</v>
      </c>
      <c r="J29" s="25"/>
    </row>
    <row r="30" spans="1:13" ht="29.25" customHeight="1" x14ac:dyDescent="0.3">
      <c r="A30" t="s">
        <v>72</v>
      </c>
      <c r="B30" s="30"/>
      <c r="C30" s="30"/>
      <c r="D30" s="25"/>
      <c r="F30" t="s">
        <v>69</v>
      </c>
      <c r="G30" s="25" t="s">
        <v>64</v>
      </c>
      <c r="J30" s="25"/>
    </row>
    <row r="31" spans="1:13" x14ac:dyDescent="0.3">
      <c r="A31" t="s">
        <v>31</v>
      </c>
      <c r="G31" s="25" t="s">
        <v>67</v>
      </c>
    </row>
    <row r="32" spans="1:13" x14ac:dyDescent="0.3">
      <c r="A32" t="s">
        <v>32</v>
      </c>
      <c r="G32" s="25" t="s">
        <v>29</v>
      </c>
    </row>
    <row r="33" spans="1:13" x14ac:dyDescent="0.3">
      <c r="A33" t="s">
        <v>33</v>
      </c>
    </row>
    <row r="36" spans="1:13" ht="23.4" x14ac:dyDescent="0.45">
      <c r="A36" s="20" t="s">
        <v>38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3" ht="72" x14ac:dyDescent="0.3">
      <c r="A37" s="2" t="s">
        <v>12</v>
      </c>
      <c r="B37" s="5">
        <v>180540</v>
      </c>
      <c r="C37" s="4" t="s">
        <v>153</v>
      </c>
    </row>
    <row r="39" spans="1:13" x14ac:dyDescent="0.3">
      <c r="B39" s="93" t="s">
        <v>17</v>
      </c>
      <c r="C39" s="94"/>
      <c r="D39" s="94"/>
      <c r="E39" s="94"/>
      <c r="F39" s="94"/>
      <c r="G39" s="95"/>
      <c r="H39" s="93" t="s">
        <v>18</v>
      </c>
      <c r="I39" s="94"/>
      <c r="J39" s="94"/>
      <c r="K39" s="94"/>
      <c r="L39" s="94"/>
      <c r="M39" s="95"/>
    </row>
    <row r="40" spans="1:13" ht="43.2" x14ac:dyDescent="0.3">
      <c r="A40" s="3" t="s">
        <v>19</v>
      </c>
      <c r="B40" s="3" t="s">
        <v>39</v>
      </c>
      <c r="C40" s="3" t="s">
        <v>56</v>
      </c>
      <c r="D40" s="3" t="s">
        <v>42</v>
      </c>
      <c r="E40" s="3" t="s">
        <v>46</v>
      </c>
      <c r="F40" s="3" t="s">
        <v>51</v>
      </c>
      <c r="G40" s="3" t="s">
        <v>53</v>
      </c>
      <c r="H40" s="3" t="s">
        <v>39</v>
      </c>
      <c r="I40" s="3" t="s">
        <v>56</v>
      </c>
      <c r="J40" s="3" t="s">
        <v>42</v>
      </c>
      <c r="K40" s="3" t="s">
        <v>46</v>
      </c>
      <c r="L40" s="3" t="s">
        <v>50</v>
      </c>
      <c r="M40" s="3" t="s">
        <v>53</v>
      </c>
    </row>
    <row r="41" spans="1:13" x14ac:dyDescent="0.3">
      <c r="A41" s="16" t="s">
        <v>14</v>
      </c>
      <c r="B41" s="12">
        <v>3.91</v>
      </c>
      <c r="C41" s="17">
        <v>1.6835</v>
      </c>
      <c r="D41" s="7"/>
      <c r="E41" s="13">
        <v>1.7378</v>
      </c>
      <c r="F41" s="13">
        <v>4.524</v>
      </c>
      <c r="G41" s="13">
        <v>5.9856999999999996</v>
      </c>
      <c r="H41" s="23">
        <f>B41*B$4/1000</f>
        <v>705.91140000000007</v>
      </c>
      <c r="I41" s="23">
        <f>C41*$B$4/1000</f>
        <v>303.93909000000002</v>
      </c>
      <c r="J41" s="23">
        <f>D41*$B$4/1000</f>
        <v>0</v>
      </c>
      <c r="K41" s="23">
        <f>E41*$B$4/1000</f>
        <v>313.742412</v>
      </c>
      <c r="L41" s="23">
        <f>F41*$B$4/1000</f>
        <v>816.76295999999991</v>
      </c>
      <c r="M41" s="23">
        <f>G41*$B$4/1000</f>
        <v>1080.6582779999999</v>
      </c>
    </row>
    <row r="42" spans="1:13" x14ac:dyDescent="0.3">
      <c r="A42" s="16" t="s">
        <v>47</v>
      </c>
      <c r="B42" s="12">
        <v>3.5</v>
      </c>
      <c r="C42" s="18">
        <v>0.95399999999999996</v>
      </c>
      <c r="D42" s="14">
        <v>5.53</v>
      </c>
      <c r="E42" s="14">
        <f>2.259+1.6895</f>
        <v>3.9485000000000001</v>
      </c>
      <c r="F42" s="13">
        <v>3.7574999999999998</v>
      </c>
      <c r="G42" s="14">
        <v>2.5</v>
      </c>
      <c r="H42" s="23">
        <f t="shared" ref="H42:H56" si="7">B42*B$4/1000</f>
        <v>631.89</v>
      </c>
      <c r="I42" s="23">
        <f t="shared" ref="I42:I56" si="8">C42*$B$4/1000</f>
        <v>172.23516000000001</v>
      </c>
      <c r="J42" s="23">
        <f t="shared" ref="J42:J56" si="9">D42*$B$4/1000</f>
        <v>998.38620000000003</v>
      </c>
      <c r="K42" s="23">
        <f t="shared" ref="K42:K56" si="10">E42*$B$4/1000</f>
        <v>712.86219000000006</v>
      </c>
      <c r="L42" s="23">
        <f t="shared" ref="L42:L56" si="11">F42*$B$4/1000</f>
        <v>678.37904999999989</v>
      </c>
      <c r="M42" s="23">
        <f t="shared" ref="M42:M56" si="12">G42*$B$4/1000</f>
        <v>451.35</v>
      </c>
    </row>
    <row r="43" spans="1:13" x14ac:dyDescent="0.3">
      <c r="A43" s="16" t="s">
        <v>20</v>
      </c>
      <c r="B43" s="19">
        <f>0.8538+0.27</f>
        <v>1.1238000000000001</v>
      </c>
      <c r="C43" s="9">
        <v>0.71550000000000002</v>
      </c>
      <c r="D43" s="9"/>
      <c r="E43" s="24"/>
      <c r="F43" s="13"/>
      <c r="G43" s="9"/>
      <c r="H43" s="23">
        <f t="shared" si="7"/>
        <v>202.89085200000002</v>
      </c>
      <c r="I43" s="23">
        <f t="shared" si="8"/>
        <v>129.17637000000002</v>
      </c>
      <c r="J43" s="23">
        <f t="shared" si="9"/>
        <v>0</v>
      </c>
      <c r="K43" s="23">
        <f t="shared" si="10"/>
        <v>0</v>
      </c>
      <c r="L43" s="23">
        <f t="shared" si="11"/>
        <v>0</v>
      </c>
      <c r="M43" s="23">
        <f t="shared" si="12"/>
        <v>0</v>
      </c>
    </row>
    <row r="44" spans="1:13" x14ac:dyDescent="0.3">
      <c r="A44" s="16" t="s">
        <v>21</v>
      </c>
      <c r="B44" s="19"/>
      <c r="C44" s="9">
        <v>0.65969999999999995</v>
      </c>
      <c r="D44" s="9"/>
      <c r="E44" s="24"/>
      <c r="F44" s="13"/>
      <c r="G44" s="9"/>
      <c r="H44" s="23">
        <f t="shared" si="7"/>
        <v>0</v>
      </c>
      <c r="I44" s="23">
        <f t="shared" si="8"/>
        <v>119.102238</v>
      </c>
      <c r="J44" s="23">
        <f t="shared" si="9"/>
        <v>0</v>
      </c>
      <c r="K44" s="23">
        <f t="shared" si="10"/>
        <v>0</v>
      </c>
      <c r="L44" s="23">
        <f t="shared" si="11"/>
        <v>0</v>
      </c>
      <c r="M44" s="23">
        <f t="shared" si="12"/>
        <v>0</v>
      </c>
    </row>
    <row r="45" spans="1:13" x14ac:dyDescent="0.3">
      <c r="A45" s="16" t="s">
        <v>16</v>
      </c>
      <c r="B45" s="12">
        <v>1.85</v>
      </c>
      <c r="C45" s="17">
        <v>0.59230000000000005</v>
      </c>
      <c r="D45" s="7"/>
      <c r="E45" s="13"/>
      <c r="F45" s="13"/>
      <c r="G45" s="7"/>
      <c r="H45" s="23">
        <f t="shared" si="7"/>
        <v>333.99900000000002</v>
      </c>
      <c r="I45" s="23">
        <f t="shared" si="8"/>
        <v>106.933842</v>
      </c>
      <c r="J45" s="23">
        <f t="shared" si="9"/>
        <v>0</v>
      </c>
      <c r="K45" s="23">
        <f t="shared" si="10"/>
        <v>0</v>
      </c>
      <c r="L45" s="23">
        <f t="shared" si="11"/>
        <v>0</v>
      </c>
      <c r="M45" s="23">
        <f t="shared" si="12"/>
        <v>0</v>
      </c>
    </row>
    <row r="46" spans="1:13" x14ac:dyDescent="0.3">
      <c r="A46" s="16" t="s">
        <v>0</v>
      </c>
      <c r="B46" s="12">
        <v>1.41</v>
      </c>
      <c r="C46" s="18">
        <v>0.51429999999999998</v>
      </c>
      <c r="D46" s="14">
        <v>0.77239999999999998</v>
      </c>
      <c r="E46" s="14">
        <v>0.61980000000000002</v>
      </c>
      <c r="F46" s="13">
        <v>1</v>
      </c>
      <c r="G46" s="14">
        <v>2.11</v>
      </c>
      <c r="H46" s="23">
        <f t="shared" si="7"/>
        <v>254.56139999999999</v>
      </c>
      <c r="I46" s="23">
        <f t="shared" si="8"/>
        <v>92.851721999999995</v>
      </c>
      <c r="J46" s="23">
        <f t="shared" si="9"/>
        <v>139.449096</v>
      </c>
      <c r="K46" s="23">
        <f t="shared" si="10"/>
        <v>111.89869200000001</v>
      </c>
      <c r="L46" s="23">
        <f t="shared" si="11"/>
        <v>180.54</v>
      </c>
      <c r="M46" s="23">
        <f t="shared" si="12"/>
        <v>380.93939999999998</v>
      </c>
    </row>
    <row r="47" spans="1:13" x14ac:dyDescent="0.3">
      <c r="A47" s="16" t="s">
        <v>4</v>
      </c>
      <c r="B47" s="12"/>
      <c r="C47" s="17">
        <v>0.22320000000000001</v>
      </c>
      <c r="D47" s="7"/>
      <c r="E47" s="13"/>
      <c r="F47" s="13"/>
      <c r="G47" s="7"/>
      <c r="H47" s="23">
        <f t="shared" si="7"/>
        <v>0</v>
      </c>
      <c r="I47" s="23">
        <f t="shared" si="8"/>
        <v>40.296527999999995</v>
      </c>
      <c r="J47" s="23">
        <f t="shared" si="9"/>
        <v>0</v>
      </c>
      <c r="K47" s="23">
        <f t="shared" si="10"/>
        <v>0</v>
      </c>
      <c r="L47" s="23">
        <f t="shared" si="11"/>
        <v>0</v>
      </c>
      <c r="M47" s="23">
        <f t="shared" si="12"/>
        <v>0</v>
      </c>
    </row>
    <row r="48" spans="1:13" x14ac:dyDescent="0.3">
      <c r="A48" s="16" t="s">
        <v>8</v>
      </c>
      <c r="B48" s="19"/>
      <c r="C48" s="9">
        <v>0.1114</v>
      </c>
      <c r="D48" s="9"/>
      <c r="E48" s="24"/>
      <c r="F48" s="13"/>
      <c r="G48" s="9"/>
      <c r="H48" s="23">
        <f t="shared" si="7"/>
        <v>0</v>
      </c>
      <c r="I48" s="23">
        <f t="shared" si="8"/>
        <v>20.112155999999999</v>
      </c>
      <c r="J48" s="23">
        <f t="shared" si="9"/>
        <v>0</v>
      </c>
      <c r="K48" s="23">
        <f t="shared" si="10"/>
        <v>0</v>
      </c>
      <c r="L48" s="23">
        <f t="shared" si="11"/>
        <v>0</v>
      </c>
      <c r="M48" s="23">
        <f t="shared" si="12"/>
        <v>0</v>
      </c>
    </row>
    <row r="49" spans="1:13" x14ac:dyDescent="0.3">
      <c r="A49" s="16" t="s">
        <v>2</v>
      </c>
      <c r="B49" s="12"/>
      <c r="C49" s="17">
        <v>0.1</v>
      </c>
      <c r="D49" s="7"/>
      <c r="E49" s="13"/>
      <c r="F49" s="13"/>
      <c r="G49" s="7"/>
      <c r="H49" s="23">
        <f t="shared" si="7"/>
        <v>0</v>
      </c>
      <c r="I49" s="23">
        <f t="shared" si="8"/>
        <v>18.053999999999998</v>
      </c>
      <c r="J49" s="23">
        <f t="shared" si="9"/>
        <v>0</v>
      </c>
      <c r="K49" s="23">
        <f t="shared" si="10"/>
        <v>0</v>
      </c>
      <c r="L49" s="23">
        <f t="shared" si="11"/>
        <v>0</v>
      </c>
      <c r="M49" s="23">
        <f t="shared" si="12"/>
        <v>0</v>
      </c>
    </row>
    <row r="50" spans="1:13" x14ac:dyDescent="0.3">
      <c r="A50" s="16" t="s">
        <v>5</v>
      </c>
      <c r="B50" s="12"/>
      <c r="C50" s="18">
        <v>8.5699999999999998E-2</v>
      </c>
      <c r="D50" s="8"/>
      <c r="E50" s="14"/>
      <c r="F50" s="13"/>
      <c r="G50" s="8"/>
      <c r="H50" s="23">
        <f t="shared" si="7"/>
        <v>0</v>
      </c>
      <c r="I50" s="23">
        <f t="shared" si="8"/>
        <v>15.472278000000001</v>
      </c>
      <c r="J50" s="23">
        <f t="shared" si="9"/>
        <v>0</v>
      </c>
      <c r="K50" s="23">
        <f t="shared" si="10"/>
        <v>0</v>
      </c>
      <c r="L50" s="23">
        <f t="shared" si="11"/>
        <v>0</v>
      </c>
      <c r="M50" s="23">
        <f t="shared" si="12"/>
        <v>0</v>
      </c>
    </row>
    <row r="51" spans="1:13" x14ac:dyDescent="0.3">
      <c r="A51" s="16" t="s">
        <v>15</v>
      </c>
      <c r="B51" s="12"/>
      <c r="C51" s="15"/>
      <c r="D51" s="10"/>
      <c r="E51" s="15"/>
      <c r="F51" s="13"/>
      <c r="G51" s="10"/>
      <c r="H51" s="23">
        <f t="shared" si="7"/>
        <v>0</v>
      </c>
      <c r="I51" s="23">
        <f t="shared" si="8"/>
        <v>0</v>
      </c>
      <c r="J51" s="23">
        <f t="shared" si="9"/>
        <v>0</v>
      </c>
      <c r="K51" s="23">
        <f t="shared" si="10"/>
        <v>0</v>
      </c>
      <c r="L51" s="23">
        <f t="shared" si="11"/>
        <v>0</v>
      </c>
      <c r="M51" s="23">
        <f t="shared" si="12"/>
        <v>0</v>
      </c>
    </row>
    <row r="52" spans="1:13" x14ac:dyDescent="0.3">
      <c r="A52" s="16" t="s">
        <v>7</v>
      </c>
      <c r="B52" s="12"/>
      <c r="C52" s="13"/>
      <c r="D52" s="7"/>
      <c r="E52" s="13"/>
      <c r="F52" s="13"/>
      <c r="G52" s="7"/>
      <c r="H52" s="23">
        <f t="shared" si="7"/>
        <v>0</v>
      </c>
      <c r="I52" s="23">
        <f t="shared" si="8"/>
        <v>0</v>
      </c>
      <c r="J52" s="23">
        <f t="shared" si="9"/>
        <v>0</v>
      </c>
      <c r="K52" s="23">
        <f t="shared" si="10"/>
        <v>0</v>
      </c>
      <c r="L52" s="23">
        <f t="shared" si="11"/>
        <v>0</v>
      </c>
      <c r="M52" s="23">
        <f t="shared" si="12"/>
        <v>0</v>
      </c>
    </row>
    <row r="53" spans="1:13" x14ac:dyDescent="0.3">
      <c r="A53" s="16" t="s">
        <v>3</v>
      </c>
      <c r="B53" s="12"/>
      <c r="C53" s="13"/>
      <c r="D53" s="7"/>
      <c r="E53" s="13"/>
      <c r="F53" s="13"/>
      <c r="G53" s="7"/>
      <c r="H53" s="23">
        <f t="shared" si="7"/>
        <v>0</v>
      </c>
      <c r="I53" s="23">
        <f t="shared" si="8"/>
        <v>0</v>
      </c>
      <c r="J53" s="23">
        <f t="shared" si="9"/>
        <v>0</v>
      </c>
      <c r="K53" s="23">
        <f t="shared" si="10"/>
        <v>0</v>
      </c>
      <c r="L53" s="23">
        <f t="shared" si="11"/>
        <v>0</v>
      </c>
      <c r="M53" s="23">
        <f t="shared" si="12"/>
        <v>0</v>
      </c>
    </row>
    <row r="54" spans="1:13" x14ac:dyDescent="0.3">
      <c r="A54" s="16" t="s">
        <v>6</v>
      </c>
      <c r="B54" s="12"/>
      <c r="C54" s="14"/>
      <c r="D54" s="8"/>
      <c r="E54" s="14"/>
      <c r="F54" s="13"/>
      <c r="G54" s="8"/>
      <c r="H54" s="23">
        <f t="shared" si="7"/>
        <v>0</v>
      </c>
      <c r="I54" s="23">
        <f t="shared" si="8"/>
        <v>0</v>
      </c>
      <c r="J54" s="23">
        <f t="shared" si="9"/>
        <v>0</v>
      </c>
      <c r="K54" s="23">
        <f t="shared" si="10"/>
        <v>0</v>
      </c>
      <c r="L54" s="23">
        <f t="shared" si="11"/>
        <v>0</v>
      </c>
      <c r="M54" s="23">
        <f t="shared" si="12"/>
        <v>0</v>
      </c>
    </row>
    <row r="55" spans="1:13" x14ac:dyDescent="0.3">
      <c r="A55" s="6" t="s">
        <v>25</v>
      </c>
      <c r="B55" s="1"/>
      <c r="C55" s="9"/>
      <c r="D55" s="9"/>
      <c r="E55" s="24"/>
      <c r="F55" s="13"/>
      <c r="G55" s="9"/>
      <c r="H55" s="23">
        <f t="shared" si="7"/>
        <v>0</v>
      </c>
      <c r="I55" s="23">
        <f t="shared" si="8"/>
        <v>0</v>
      </c>
      <c r="J55" s="23">
        <f t="shared" si="9"/>
        <v>0</v>
      </c>
      <c r="K55" s="23">
        <f t="shared" si="10"/>
        <v>0</v>
      </c>
      <c r="L55" s="23">
        <f t="shared" si="11"/>
        <v>0</v>
      </c>
      <c r="M55" s="23">
        <f t="shared" si="12"/>
        <v>0</v>
      </c>
    </row>
    <row r="56" spans="1:13" x14ac:dyDescent="0.3">
      <c r="A56" s="6" t="s">
        <v>36</v>
      </c>
      <c r="B56" s="1"/>
      <c r="C56" s="9"/>
      <c r="D56" s="9"/>
      <c r="E56" s="24"/>
      <c r="F56" s="26"/>
      <c r="G56" s="9"/>
      <c r="H56" s="23">
        <f t="shared" si="7"/>
        <v>0</v>
      </c>
      <c r="I56" s="23">
        <f t="shared" si="8"/>
        <v>0</v>
      </c>
      <c r="J56" s="23">
        <f t="shared" si="9"/>
        <v>0</v>
      </c>
      <c r="K56" s="23">
        <f t="shared" si="10"/>
        <v>0</v>
      </c>
      <c r="L56" s="23">
        <f t="shared" si="11"/>
        <v>0</v>
      </c>
      <c r="M56" s="23">
        <f t="shared" si="12"/>
        <v>0</v>
      </c>
    </row>
    <row r="57" spans="1:13" x14ac:dyDescent="0.3">
      <c r="A57" s="6"/>
      <c r="B57" s="1"/>
      <c r="C57" s="9"/>
      <c r="D57" s="9"/>
      <c r="E57" s="24"/>
      <c r="F57" s="24"/>
      <c r="G57" s="9"/>
      <c r="H57" s="23"/>
      <c r="I57" s="23"/>
      <c r="J57" s="23"/>
      <c r="K57" s="23"/>
      <c r="L57" s="23"/>
      <c r="M57" s="23"/>
    </row>
    <row r="58" spans="1:13" x14ac:dyDescent="0.3">
      <c r="A58" s="6" t="s">
        <v>11</v>
      </c>
      <c r="B58" s="11">
        <f>SUM(B41:B56)</f>
        <v>11.793799999999999</v>
      </c>
      <c r="C58" s="11">
        <f t="shared" ref="C58:G58" si="13">SUM(C41:C56)</f>
        <v>5.6396000000000006</v>
      </c>
      <c r="D58" s="11">
        <f t="shared" si="13"/>
        <v>6.3024000000000004</v>
      </c>
      <c r="E58" s="11">
        <f t="shared" si="13"/>
        <v>6.3060999999999998</v>
      </c>
      <c r="F58" s="11">
        <f t="shared" si="13"/>
        <v>9.2814999999999994</v>
      </c>
      <c r="G58" s="11">
        <f t="shared" si="13"/>
        <v>10.595699999999999</v>
      </c>
      <c r="H58" s="23">
        <f>SUM(H41:H56)</f>
        <v>2129.2526520000001</v>
      </c>
      <c r="I58" s="23">
        <f t="shared" ref="I58:M58" si="14">SUM(I41:I56)</f>
        <v>1018.1733840000001</v>
      </c>
      <c r="J58" s="23">
        <f t="shared" si="14"/>
        <v>1137.835296</v>
      </c>
      <c r="K58" s="23">
        <f t="shared" si="14"/>
        <v>1138.5032940000001</v>
      </c>
      <c r="L58" s="23">
        <f t="shared" si="14"/>
        <v>1675.6820099999998</v>
      </c>
      <c r="M58" s="23">
        <f t="shared" si="14"/>
        <v>1912.9476779999998</v>
      </c>
    </row>
    <row r="59" spans="1:13" x14ac:dyDescent="0.3">
      <c r="A59" s="27"/>
      <c r="B59" s="28"/>
      <c r="C59" s="28"/>
      <c r="D59" s="28"/>
      <c r="E59" s="28"/>
      <c r="F59" s="28"/>
      <c r="G59" s="28"/>
      <c r="H59" s="22"/>
      <c r="I59" s="22"/>
      <c r="J59" s="22"/>
      <c r="K59" s="22"/>
      <c r="L59" s="22"/>
      <c r="M59" s="22"/>
    </row>
    <row r="60" spans="1:13" x14ac:dyDescent="0.3">
      <c r="A60" t="s">
        <v>23</v>
      </c>
      <c r="H60" s="22">
        <f>H58-I58</f>
        <v>1111.079268</v>
      </c>
      <c r="I60" s="22"/>
      <c r="J60" s="22">
        <f>J58-I58</f>
        <v>119.66191199999992</v>
      </c>
      <c r="K60" s="22">
        <f>K58-I58</f>
        <v>120.32991000000004</v>
      </c>
      <c r="L60" s="22">
        <f>L58-I58</f>
        <v>657.50862599999971</v>
      </c>
      <c r="M60" s="22">
        <f>M58-I58</f>
        <v>894.77429399999971</v>
      </c>
    </row>
    <row r="61" spans="1:13" x14ac:dyDescent="0.3">
      <c r="A61" t="s">
        <v>41</v>
      </c>
      <c r="F61" s="25" t="s">
        <v>29</v>
      </c>
    </row>
    <row r="62" spans="1:13" x14ac:dyDescent="0.3">
      <c r="A62" t="s">
        <v>44</v>
      </c>
      <c r="F62" s="25" t="s">
        <v>40</v>
      </c>
    </row>
    <row r="63" spans="1:13" x14ac:dyDescent="0.3">
      <c r="A63" t="s">
        <v>45</v>
      </c>
      <c r="F63" s="25" t="s">
        <v>43</v>
      </c>
    </row>
    <row r="64" spans="1:13" x14ac:dyDescent="0.3">
      <c r="A64" t="s">
        <v>49</v>
      </c>
      <c r="F64" s="25" t="s">
        <v>48</v>
      </c>
    </row>
    <row r="65" spans="1:13" x14ac:dyDescent="0.3">
      <c r="A65" t="s">
        <v>52</v>
      </c>
    </row>
    <row r="66" spans="1:13" x14ac:dyDescent="0.3">
      <c r="A66" t="s">
        <v>55</v>
      </c>
      <c r="F66" s="25" t="s">
        <v>54</v>
      </c>
    </row>
    <row r="69" spans="1:13" ht="23.4" x14ac:dyDescent="0.45">
      <c r="A69" s="20" t="s">
        <v>38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</row>
    <row r="70" spans="1:13" ht="72" x14ac:dyDescent="0.3">
      <c r="A70" s="2" t="s">
        <v>12</v>
      </c>
      <c r="B70" s="5">
        <v>141530</v>
      </c>
      <c r="C70" s="4" t="s">
        <v>153</v>
      </c>
    </row>
    <row r="72" spans="1:13" x14ac:dyDescent="0.3">
      <c r="B72" s="93" t="s">
        <v>17</v>
      </c>
      <c r="C72" s="94"/>
      <c r="D72" s="94"/>
      <c r="E72" s="94"/>
      <c r="F72" s="94"/>
      <c r="G72" s="95"/>
      <c r="H72" s="93" t="s">
        <v>18</v>
      </c>
      <c r="I72" s="94"/>
      <c r="J72" s="94"/>
      <c r="K72" s="94"/>
      <c r="L72" s="94"/>
      <c r="M72" s="95"/>
    </row>
    <row r="73" spans="1:13" ht="28.8" x14ac:dyDescent="0.3">
      <c r="A73" s="3" t="s">
        <v>19</v>
      </c>
      <c r="B73" s="3" t="s">
        <v>57</v>
      </c>
      <c r="C73" s="3" t="s">
        <v>34</v>
      </c>
      <c r="D73" s="3" t="s">
        <v>62</v>
      </c>
      <c r="E73" s="3" t="s">
        <v>63</v>
      </c>
      <c r="F73" s="3"/>
      <c r="G73" s="3"/>
      <c r="H73" s="3" t="s">
        <v>57</v>
      </c>
      <c r="I73" s="3" t="s">
        <v>10</v>
      </c>
      <c r="J73" s="3" t="s">
        <v>62</v>
      </c>
      <c r="K73" s="3" t="s">
        <v>63</v>
      </c>
      <c r="L73" s="3"/>
      <c r="M73" s="3"/>
    </row>
    <row r="74" spans="1:13" x14ac:dyDescent="0.3">
      <c r="A74" s="16" t="s">
        <v>14</v>
      </c>
      <c r="B74" s="12"/>
      <c r="C74" s="17">
        <v>1.6835</v>
      </c>
      <c r="D74" s="7"/>
      <c r="E74" s="13"/>
      <c r="F74" s="13"/>
      <c r="G74" s="7"/>
      <c r="H74" s="23">
        <f>B74*B$4/1000</f>
        <v>0</v>
      </c>
      <c r="I74" s="23">
        <f>C74*$B$4/1000</f>
        <v>303.93909000000002</v>
      </c>
      <c r="J74" s="23">
        <f>D74*$B$4/1000</f>
        <v>0</v>
      </c>
      <c r="K74" s="23">
        <f>E74*$B$4/1000</f>
        <v>0</v>
      </c>
      <c r="L74" s="23"/>
      <c r="M74" s="23"/>
    </row>
    <row r="75" spans="1:13" x14ac:dyDescent="0.3">
      <c r="A75" s="16" t="s">
        <v>47</v>
      </c>
      <c r="B75" s="12"/>
      <c r="C75" s="18">
        <v>0.95399999999999996</v>
      </c>
      <c r="D75" s="14"/>
      <c r="E75" s="14"/>
      <c r="F75" s="13"/>
      <c r="G75" s="8"/>
      <c r="H75" s="23">
        <f t="shared" ref="H75:H89" si="15">B75*B$4/1000</f>
        <v>0</v>
      </c>
      <c r="I75" s="23">
        <f t="shared" ref="I75:I89" si="16">C75*$B$4/1000</f>
        <v>172.23516000000001</v>
      </c>
      <c r="J75" s="23">
        <f t="shared" ref="J75:J89" si="17">D75*$B$4/1000</f>
        <v>0</v>
      </c>
      <c r="K75" s="23">
        <f t="shared" ref="K75:K89" si="18">E75*$B$4/1000</f>
        <v>0</v>
      </c>
      <c r="L75" s="23"/>
      <c r="M75" s="23"/>
    </row>
    <row r="76" spans="1:13" x14ac:dyDescent="0.3">
      <c r="A76" s="16" t="s">
        <v>20</v>
      </c>
      <c r="B76" s="19"/>
      <c r="C76" s="9">
        <v>0.71550000000000002</v>
      </c>
      <c r="D76" s="9"/>
      <c r="E76" s="24"/>
      <c r="F76" s="13"/>
      <c r="G76" s="9"/>
      <c r="H76" s="23">
        <f t="shared" si="15"/>
        <v>0</v>
      </c>
      <c r="I76" s="23">
        <f t="shared" si="16"/>
        <v>129.17637000000002</v>
      </c>
      <c r="J76" s="23">
        <f t="shared" si="17"/>
        <v>0</v>
      </c>
      <c r="K76" s="23">
        <f t="shared" si="18"/>
        <v>0</v>
      </c>
      <c r="L76" s="23"/>
      <c r="M76" s="23"/>
    </row>
    <row r="77" spans="1:13" x14ac:dyDescent="0.3">
      <c r="A77" s="16" t="s">
        <v>21</v>
      </c>
      <c r="B77" s="19"/>
      <c r="C77" s="9">
        <v>0.65969999999999995</v>
      </c>
      <c r="D77" s="9"/>
      <c r="E77" s="24"/>
      <c r="F77" s="13"/>
      <c r="G77" s="9"/>
      <c r="H77" s="23">
        <f t="shared" si="15"/>
        <v>0</v>
      </c>
      <c r="I77" s="23">
        <f t="shared" si="16"/>
        <v>119.102238</v>
      </c>
      <c r="J77" s="23">
        <f t="shared" si="17"/>
        <v>0</v>
      </c>
      <c r="K77" s="23">
        <f t="shared" si="18"/>
        <v>0</v>
      </c>
      <c r="L77" s="23"/>
      <c r="M77" s="23"/>
    </row>
    <row r="78" spans="1:13" x14ac:dyDescent="0.3">
      <c r="A78" s="16" t="s">
        <v>16</v>
      </c>
      <c r="B78" s="12"/>
      <c r="C78" s="17">
        <v>0.59230000000000005</v>
      </c>
      <c r="D78" s="7"/>
      <c r="E78" s="13"/>
      <c r="F78" s="13"/>
      <c r="G78" s="7"/>
      <c r="H78" s="23">
        <f t="shared" si="15"/>
        <v>0</v>
      </c>
      <c r="I78" s="23">
        <f t="shared" si="16"/>
        <v>106.933842</v>
      </c>
      <c r="J78" s="23">
        <f t="shared" si="17"/>
        <v>0</v>
      </c>
      <c r="K78" s="23">
        <f t="shared" si="18"/>
        <v>0</v>
      </c>
      <c r="L78" s="23"/>
      <c r="M78" s="23"/>
    </row>
    <row r="79" spans="1:13" x14ac:dyDescent="0.3">
      <c r="A79" s="16" t="s">
        <v>0</v>
      </c>
      <c r="B79" s="12">
        <v>16.001100000000001</v>
      </c>
      <c r="C79" s="18">
        <v>0.51429999999999998</v>
      </c>
      <c r="D79" s="14">
        <v>10.62</v>
      </c>
      <c r="E79" s="14">
        <v>13</v>
      </c>
      <c r="F79" s="13"/>
      <c r="G79" s="14"/>
      <c r="H79" s="23">
        <f t="shared" si="15"/>
        <v>2888.8385939999998</v>
      </c>
      <c r="I79" s="23">
        <f t="shared" si="16"/>
        <v>92.851721999999995</v>
      </c>
      <c r="J79" s="23">
        <f t="shared" si="17"/>
        <v>1917.3347999999999</v>
      </c>
      <c r="K79" s="23">
        <f t="shared" si="18"/>
        <v>2347.02</v>
      </c>
      <c r="L79" s="23"/>
      <c r="M79" s="23"/>
    </row>
    <row r="80" spans="1:13" x14ac:dyDescent="0.3">
      <c r="A80" s="16" t="s">
        <v>4</v>
      </c>
      <c r="B80" s="12"/>
      <c r="C80" s="17">
        <v>0.22320000000000001</v>
      </c>
      <c r="D80" s="7"/>
      <c r="E80" s="13"/>
      <c r="F80" s="13"/>
      <c r="G80" s="7"/>
      <c r="H80" s="23">
        <f t="shared" si="15"/>
        <v>0</v>
      </c>
      <c r="I80" s="23">
        <f t="shared" si="16"/>
        <v>40.296527999999995</v>
      </c>
      <c r="J80" s="23">
        <f t="shared" si="17"/>
        <v>0</v>
      </c>
      <c r="K80" s="23">
        <f t="shared" si="18"/>
        <v>0</v>
      </c>
      <c r="L80" s="23"/>
      <c r="M80" s="23"/>
    </row>
    <row r="81" spans="1:13" x14ac:dyDescent="0.3">
      <c r="A81" s="16" t="s">
        <v>8</v>
      </c>
      <c r="B81" s="19"/>
      <c r="C81" s="9">
        <v>0.1114</v>
      </c>
      <c r="D81" s="9"/>
      <c r="E81" s="24"/>
      <c r="F81" s="13"/>
      <c r="G81" s="9"/>
      <c r="H81" s="23">
        <f t="shared" si="15"/>
        <v>0</v>
      </c>
      <c r="I81" s="23">
        <f t="shared" si="16"/>
        <v>20.112155999999999</v>
      </c>
      <c r="J81" s="23">
        <f t="shared" si="17"/>
        <v>0</v>
      </c>
      <c r="K81" s="23">
        <f t="shared" si="18"/>
        <v>0</v>
      </c>
      <c r="L81" s="23"/>
      <c r="M81" s="23"/>
    </row>
    <row r="82" spans="1:13" x14ac:dyDescent="0.3">
      <c r="A82" s="16" t="s">
        <v>2</v>
      </c>
      <c r="B82" s="12"/>
      <c r="C82" s="17">
        <v>0.1</v>
      </c>
      <c r="D82" s="7"/>
      <c r="E82" s="13"/>
      <c r="F82" s="13"/>
      <c r="G82" s="7"/>
      <c r="H82" s="23">
        <f t="shared" si="15"/>
        <v>0</v>
      </c>
      <c r="I82" s="23">
        <f t="shared" si="16"/>
        <v>18.053999999999998</v>
      </c>
      <c r="J82" s="23">
        <f t="shared" si="17"/>
        <v>0</v>
      </c>
      <c r="K82" s="23">
        <f t="shared" si="18"/>
        <v>0</v>
      </c>
      <c r="L82" s="23"/>
      <c r="M82" s="23"/>
    </row>
    <row r="83" spans="1:13" x14ac:dyDescent="0.3">
      <c r="A83" s="16" t="s">
        <v>5</v>
      </c>
      <c r="B83" s="12"/>
      <c r="C83" s="18">
        <v>8.5699999999999998E-2</v>
      </c>
      <c r="D83" s="8"/>
      <c r="E83" s="14"/>
      <c r="F83" s="13"/>
      <c r="G83" s="8"/>
      <c r="H83" s="23">
        <f t="shared" si="15"/>
        <v>0</v>
      </c>
      <c r="I83" s="23">
        <f t="shared" si="16"/>
        <v>15.472278000000001</v>
      </c>
      <c r="J83" s="23">
        <f t="shared" si="17"/>
        <v>0</v>
      </c>
      <c r="K83" s="23">
        <f t="shared" si="18"/>
        <v>0</v>
      </c>
      <c r="L83" s="23"/>
      <c r="M83" s="23"/>
    </row>
    <row r="84" spans="1:13" x14ac:dyDescent="0.3">
      <c r="A84" s="16" t="s">
        <v>15</v>
      </c>
      <c r="B84" s="12"/>
      <c r="C84" s="15"/>
      <c r="D84" s="10"/>
      <c r="E84" s="15">
        <v>1.5</v>
      </c>
      <c r="F84" s="13"/>
      <c r="G84" s="10"/>
      <c r="H84" s="23">
        <f t="shared" si="15"/>
        <v>0</v>
      </c>
      <c r="I84" s="23">
        <f t="shared" si="16"/>
        <v>0</v>
      </c>
      <c r="J84" s="23">
        <f t="shared" si="17"/>
        <v>0</v>
      </c>
      <c r="K84" s="23">
        <f t="shared" si="18"/>
        <v>270.81</v>
      </c>
      <c r="L84" s="23"/>
      <c r="M84" s="23"/>
    </row>
    <row r="85" spans="1:13" x14ac:dyDescent="0.3">
      <c r="A85" s="16" t="s">
        <v>7</v>
      </c>
      <c r="B85" s="12"/>
      <c r="C85" s="13"/>
      <c r="D85" s="7"/>
      <c r="E85" s="13"/>
      <c r="F85" s="13"/>
      <c r="G85" s="7"/>
      <c r="H85" s="23">
        <f t="shared" si="15"/>
        <v>0</v>
      </c>
      <c r="I85" s="23">
        <f t="shared" si="16"/>
        <v>0</v>
      </c>
      <c r="J85" s="23">
        <f t="shared" si="17"/>
        <v>0</v>
      </c>
      <c r="K85" s="23">
        <f t="shared" si="18"/>
        <v>0</v>
      </c>
      <c r="L85" s="23"/>
      <c r="M85" s="23"/>
    </row>
    <row r="86" spans="1:13" x14ac:dyDescent="0.3">
      <c r="A86" s="16" t="s">
        <v>3</v>
      </c>
      <c r="B86" s="12"/>
      <c r="C86" s="13"/>
      <c r="D86" s="7"/>
      <c r="E86" s="13"/>
      <c r="F86" s="13"/>
      <c r="G86" s="7"/>
      <c r="H86" s="23">
        <f t="shared" si="15"/>
        <v>0</v>
      </c>
      <c r="I86" s="23">
        <f t="shared" si="16"/>
        <v>0</v>
      </c>
      <c r="J86" s="23">
        <f t="shared" si="17"/>
        <v>0</v>
      </c>
      <c r="K86" s="23">
        <f t="shared" si="18"/>
        <v>0</v>
      </c>
      <c r="L86" s="23"/>
      <c r="M86" s="23"/>
    </row>
    <row r="87" spans="1:13" x14ac:dyDescent="0.3">
      <c r="A87" s="16" t="s">
        <v>6</v>
      </c>
      <c r="B87" s="12"/>
      <c r="C87" s="14"/>
      <c r="D87" s="8"/>
      <c r="E87" s="14"/>
      <c r="F87" s="13"/>
      <c r="G87" s="8"/>
      <c r="H87" s="23">
        <f t="shared" si="15"/>
        <v>0</v>
      </c>
      <c r="I87" s="23">
        <f t="shared" si="16"/>
        <v>0</v>
      </c>
      <c r="J87" s="23">
        <f t="shared" si="17"/>
        <v>0</v>
      </c>
      <c r="K87" s="23">
        <f t="shared" si="18"/>
        <v>0</v>
      </c>
      <c r="L87" s="23"/>
      <c r="M87" s="23"/>
    </row>
    <row r="88" spans="1:13" x14ac:dyDescent="0.3">
      <c r="A88" s="6" t="s">
        <v>25</v>
      </c>
      <c r="B88" s="1"/>
      <c r="C88" s="9"/>
      <c r="D88" s="9"/>
      <c r="E88" s="24"/>
      <c r="F88" s="13"/>
      <c r="G88" s="9"/>
      <c r="H88" s="23">
        <f t="shared" si="15"/>
        <v>0</v>
      </c>
      <c r="I88" s="23">
        <f t="shared" si="16"/>
        <v>0</v>
      </c>
      <c r="J88" s="23">
        <f t="shared" si="17"/>
        <v>0</v>
      </c>
      <c r="K88" s="23">
        <f t="shared" si="18"/>
        <v>0</v>
      </c>
      <c r="L88" s="23"/>
      <c r="M88" s="23"/>
    </row>
    <row r="89" spans="1:13" x14ac:dyDescent="0.3">
      <c r="A89" s="6" t="s">
        <v>36</v>
      </c>
      <c r="B89" s="1"/>
      <c r="C89" s="9"/>
      <c r="D89" s="9"/>
      <c r="E89" s="24"/>
      <c r="F89" s="26"/>
      <c r="G89" s="9"/>
      <c r="H89" s="23">
        <f t="shared" si="15"/>
        <v>0</v>
      </c>
      <c r="I89" s="23">
        <f t="shared" si="16"/>
        <v>0</v>
      </c>
      <c r="J89" s="23">
        <f t="shared" si="17"/>
        <v>0</v>
      </c>
      <c r="K89" s="23">
        <f t="shared" si="18"/>
        <v>0</v>
      </c>
      <c r="L89" s="23"/>
      <c r="M89" s="23"/>
    </row>
    <row r="90" spans="1:13" x14ac:dyDescent="0.3">
      <c r="A90" s="6"/>
      <c r="B90" s="1"/>
      <c r="C90" s="9"/>
      <c r="D90" s="9"/>
      <c r="E90" s="24"/>
      <c r="F90" s="24"/>
      <c r="G90" s="9"/>
      <c r="H90" s="23"/>
      <c r="I90" s="23"/>
      <c r="J90" s="23"/>
      <c r="K90" s="23"/>
      <c r="L90" s="23"/>
      <c r="M90" s="23"/>
    </row>
    <row r="91" spans="1:13" x14ac:dyDescent="0.3">
      <c r="A91" s="6" t="s">
        <v>11</v>
      </c>
      <c r="B91" s="11">
        <f>SUM(B74:B89)</f>
        <v>16.001100000000001</v>
      </c>
      <c r="C91" s="11">
        <f t="shared" ref="C91:G91" si="19">SUM(C74:C89)</f>
        <v>5.6396000000000006</v>
      </c>
      <c r="D91" s="11">
        <f t="shared" si="19"/>
        <v>10.62</v>
      </c>
      <c r="E91" s="11">
        <f t="shared" si="19"/>
        <v>14.5</v>
      </c>
      <c r="F91" s="11">
        <f t="shared" si="19"/>
        <v>0</v>
      </c>
      <c r="G91" s="11">
        <f t="shared" si="19"/>
        <v>0</v>
      </c>
      <c r="H91" s="23">
        <f>SUM(H74:H89)</f>
        <v>2888.8385939999998</v>
      </c>
      <c r="I91" s="23">
        <f t="shared" ref="I91:K91" si="20">SUM(I74:I89)</f>
        <v>1018.1733840000001</v>
      </c>
      <c r="J91" s="23">
        <f t="shared" si="20"/>
        <v>1917.3347999999999</v>
      </c>
      <c r="K91" s="23">
        <f t="shared" si="20"/>
        <v>2617.83</v>
      </c>
      <c r="L91" s="23"/>
      <c r="M91" s="23"/>
    </row>
    <row r="92" spans="1:13" x14ac:dyDescent="0.3">
      <c r="A92" s="27"/>
      <c r="B92" s="28"/>
      <c r="C92" s="28"/>
      <c r="D92" s="28"/>
      <c r="E92" s="28"/>
      <c r="F92" s="28"/>
      <c r="G92" s="28"/>
      <c r="H92" s="22"/>
      <c r="I92" s="22"/>
      <c r="J92" s="22"/>
      <c r="K92" s="22"/>
      <c r="L92" s="22"/>
      <c r="M92" s="22"/>
    </row>
    <row r="93" spans="1:13" x14ac:dyDescent="0.3">
      <c r="A93" t="s">
        <v>23</v>
      </c>
      <c r="H93" s="22">
        <f>H91-I91</f>
        <v>1870.6652099999997</v>
      </c>
      <c r="I93" s="22"/>
      <c r="J93" s="22">
        <f>J91-I91</f>
        <v>899.1614159999998</v>
      </c>
      <c r="K93" s="22">
        <f>K91-I91</f>
        <v>1599.6566159999998</v>
      </c>
      <c r="L93" s="22"/>
      <c r="M93" s="22"/>
    </row>
    <row r="94" spans="1:13" x14ac:dyDescent="0.3">
      <c r="A94" t="s">
        <v>58</v>
      </c>
      <c r="E94" s="25"/>
    </row>
    <row r="95" spans="1:13" x14ac:dyDescent="0.3">
      <c r="A95" s="29" t="s">
        <v>59</v>
      </c>
    </row>
    <row r="96" spans="1:13" x14ac:dyDescent="0.3">
      <c r="A96" t="s">
        <v>61</v>
      </c>
      <c r="E96" s="25" t="s">
        <v>60</v>
      </c>
    </row>
    <row r="100" spans="1:3" x14ac:dyDescent="0.3">
      <c r="A100" t="s">
        <v>66</v>
      </c>
      <c r="C100" s="25" t="s">
        <v>65</v>
      </c>
    </row>
    <row r="102" spans="1:3" x14ac:dyDescent="0.3">
      <c r="C102" t="s">
        <v>157</v>
      </c>
    </row>
  </sheetData>
  <mergeCells count="6">
    <mergeCell ref="H6:M6"/>
    <mergeCell ref="B6:G6"/>
    <mergeCell ref="B39:G39"/>
    <mergeCell ref="H39:M39"/>
    <mergeCell ref="B72:G72"/>
    <mergeCell ref="H72:M72"/>
  </mergeCells>
  <hyperlinks>
    <hyperlink ref="G32" r:id="rId1" xr:uid="{00000000-0004-0000-0000-000000000000}"/>
    <hyperlink ref="F61" r:id="rId2" xr:uid="{00000000-0004-0000-0000-000001000000}"/>
    <hyperlink ref="F62" r:id="rId3" xr:uid="{00000000-0004-0000-0000-000002000000}"/>
    <hyperlink ref="F63" r:id="rId4" xr:uid="{00000000-0004-0000-0000-000003000000}"/>
    <hyperlink ref="F64" r:id="rId5" xr:uid="{00000000-0004-0000-0000-000004000000}"/>
    <hyperlink ref="F66" r:id="rId6" xr:uid="{00000000-0004-0000-0000-000005000000}"/>
    <hyperlink ref="E96" r:id="rId7" xr:uid="{00000000-0004-0000-0000-000006000000}"/>
    <hyperlink ref="C100" r:id="rId8" xr:uid="{00000000-0004-0000-0000-000007000000}"/>
    <hyperlink ref="G31" r:id="rId9" xr:uid="{00000000-0004-0000-0000-000008000000}"/>
    <hyperlink ref="G29" r:id="rId10" xr:uid="{00000000-0004-0000-0000-000009000000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M50"/>
  <sheetViews>
    <sheetView topLeftCell="A43" workbookViewId="0">
      <selection activeCell="M58" sqref="M58"/>
    </sheetView>
  </sheetViews>
  <sheetFormatPr defaultRowHeight="14.4" x14ac:dyDescent="0.3"/>
  <cols>
    <col min="1" max="1" width="21.88671875" bestFit="1" customWidth="1"/>
    <col min="2" max="2" width="9.88671875" customWidth="1"/>
    <col min="3" max="3" width="12.6640625" customWidth="1"/>
    <col min="4" max="5" width="11.44140625" customWidth="1"/>
    <col min="6" max="6" width="9" customWidth="1"/>
    <col min="7" max="7" width="8.5546875" customWidth="1"/>
    <col min="8" max="8" width="11.88671875" customWidth="1"/>
    <col min="9" max="9" width="10.6640625" customWidth="1"/>
    <col min="10" max="10" width="10.5546875" bestFit="1" customWidth="1"/>
    <col min="11" max="11" width="11.44140625" customWidth="1"/>
    <col min="12" max="12" width="7.88671875" customWidth="1"/>
    <col min="13" max="13" width="8.44140625" customWidth="1"/>
  </cols>
  <sheetData>
    <row r="3" spans="1:13" ht="23.4" x14ac:dyDescent="0.45">
      <c r="A3" s="20" t="s">
        <v>38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ht="72" x14ac:dyDescent="0.3">
      <c r="A4" s="2" t="s">
        <v>12</v>
      </c>
      <c r="B4" s="5">
        <v>100000</v>
      </c>
      <c r="C4" s="4" t="s">
        <v>22</v>
      </c>
    </row>
    <row r="6" spans="1:13" x14ac:dyDescent="0.3">
      <c r="B6" s="93" t="s">
        <v>17</v>
      </c>
      <c r="C6" s="94"/>
      <c r="D6" s="94"/>
      <c r="E6" s="94"/>
      <c r="F6" s="94"/>
      <c r="G6" s="95"/>
      <c r="H6" s="93" t="s">
        <v>18</v>
      </c>
      <c r="I6" s="94"/>
      <c r="J6" s="94"/>
      <c r="K6" s="94"/>
      <c r="L6" s="94"/>
      <c r="M6" s="95"/>
    </row>
    <row r="7" spans="1:13" s="2" customFormat="1" ht="43.2" x14ac:dyDescent="0.3">
      <c r="A7" s="3" t="s">
        <v>19</v>
      </c>
      <c r="B7" s="3" t="s">
        <v>30</v>
      </c>
      <c r="C7" s="3" t="s">
        <v>56</v>
      </c>
      <c r="D7" s="3" t="s">
        <v>35</v>
      </c>
      <c r="E7" s="3" t="s">
        <v>27</v>
      </c>
      <c r="F7" s="3" t="s">
        <v>73</v>
      </c>
      <c r="G7" s="3" t="s">
        <v>28</v>
      </c>
      <c r="H7" s="3" t="s">
        <v>9</v>
      </c>
      <c r="I7" s="3" t="s">
        <v>56</v>
      </c>
      <c r="J7" s="3" t="s">
        <v>13</v>
      </c>
      <c r="K7" s="3" t="s">
        <v>24</v>
      </c>
      <c r="L7" s="3" t="s">
        <v>37</v>
      </c>
      <c r="M7" s="3" t="s">
        <v>26</v>
      </c>
    </row>
    <row r="8" spans="1:13" x14ac:dyDescent="0.3">
      <c r="A8" s="16" t="s">
        <v>14</v>
      </c>
      <c r="B8" s="12">
        <v>2.4466999999999999</v>
      </c>
      <c r="C8" s="17">
        <v>1.6835</v>
      </c>
      <c r="D8" s="7"/>
      <c r="E8" s="13">
        <v>2.9262999999999999</v>
      </c>
      <c r="F8" s="13">
        <f>E8</f>
        <v>2.9262999999999999</v>
      </c>
      <c r="G8" s="13">
        <v>3.4161000000000001</v>
      </c>
      <c r="H8" s="23">
        <f>B8*B$4/1000</f>
        <v>244.67</v>
      </c>
      <c r="I8" s="23">
        <f>C8*B$4/1000</f>
        <v>168.35</v>
      </c>
      <c r="J8" s="23"/>
      <c r="K8" s="23">
        <f t="shared" ref="K8:M9" si="0">E8*$B$4/1000</f>
        <v>292.63</v>
      </c>
      <c r="L8" s="23">
        <f t="shared" si="0"/>
        <v>292.63</v>
      </c>
      <c r="M8" s="23">
        <f t="shared" si="0"/>
        <v>341.61</v>
      </c>
    </row>
    <row r="9" spans="1:13" x14ac:dyDescent="0.3">
      <c r="A9" s="16" t="s">
        <v>1</v>
      </c>
      <c r="B9" s="12">
        <v>2.7</v>
      </c>
      <c r="C9" s="18">
        <v>0.95399999999999996</v>
      </c>
      <c r="D9" s="8"/>
      <c r="E9" s="14">
        <v>2.5173000000000001</v>
      </c>
      <c r="F9" s="13">
        <f t="shared" ref="F9" si="1">E9</f>
        <v>2.5173000000000001</v>
      </c>
      <c r="G9" s="14">
        <f>2.1986+0.75</f>
        <v>2.9485999999999999</v>
      </c>
      <c r="H9" s="23">
        <f>B9*$B$4/1000</f>
        <v>270</v>
      </c>
      <c r="I9" s="23">
        <f>C9*$B$4/1000</f>
        <v>95.4</v>
      </c>
      <c r="J9" s="23"/>
      <c r="K9" s="23">
        <f t="shared" si="0"/>
        <v>251.73</v>
      </c>
      <c r="L9" s="23">
        <f t="shared" si="0"/>
        <v>251.73</v>
      </c>
      <c r="M9" s="23">
        <f t="shared" si="0"/>
        <v>294.86</v>
      </c>
    </row>
    <row r="10" spans="1:13" x14ac:dyDescent="0.3">
      <c r="A10" s="6" t="s">
        <v>11</v>
      </c>
      <c r="B10" s="11">
        <f t="shared" ref="B10:M10" si="2">SUM(B8:B9)</f>
        <v>5.1467000000000001</v>
      </c>
      <c r="C10" s="11">
        <f t="shared" si="2"/>
        <v>2.6375000000000002</v>
      </c>
      <c r="D10" s="11">
        <f t="shared" si="2"/>
        <v>0</v>
      </c>
      <c r="E10" s="11">
        <f t="shared" si="2"/>
        <v>5.4436</v>
      </c>
      <c r="F10" s="11">
        <f t="shared" si="2"/>
        <v>5.4436</v>
      </c>
      <c r="G10" s="11">
        <f t="shared" si="2"/>
        <v>6.3647</v>
      </c>
      <c r="H10" s="23">
        <f t="shared" si="2"/>
        <v>514.66999999999996</v>
      </c>
      <c r="I10" s="23">
        <f t="shared" si="2"/>
        <v>263.75</v>
      </c>
      <c r="J10" s="23">
        <f t="shared" si="2"/>
        <v>0</v>
      </c>
      <c r="K10" s="23">
        <f t="shared" si="2"/>
        <v>544.36</v>
      </c>
      <c r="L10" s="23">
        <f t="shared" si="2"/>
        <v>544.36</v>
      </c>
      <c r="M10" s="23">
        <f t="shared" si="2"/>
        <v>636.47</v>
      </c>
    </row>
    <row r="11" spans="1:13" x14ac:dyDescent="0.3">
      <c r="A11" s="27"/>
      <c r="B11" s="28"/>
      <c r="C11" s="28"/>
      <c r="D11" s="28"/>
      <c r="E11" s="28"/>
      <c r="F11" s="28"/>
      <c r="G11" s="28"/>
      <c r="H11" s="22"/>
      <c r="I11" s="22"/>
      <c r="J11" s="22"/>
      <c r="K11" s="22"/>
      <c r="L11" s="22"/>
      <c r="M11" s="22"/>
    </row>
    <row r="12" spans="1:13" x14ac:dyDescent="0.3">
      <c r="A12" t="s">
        <v>23</v>
      </c>
      <c r="H12" s="22">
        <f>H10-I10</f>
        <v>250.91999999999996</v>
      </c>
      <c r="I12" s="22"/>
      <c r="J12" s="22">
        <f>J10-I10</f>
        <v>-263.75</v>
      </c>
      <c r="K12" s="22">
        <f>K10-I10</f>
        <v>280.61</v>
      </c>
      <c r="L12" s="22">
        <f>L10-I10</f>
        <v>280.61</v>
      </c>
      <c r="M12" s="22">
        <f>M10-I10</f>
        <v>372.72</v>
      </c>
    </row>
    <row r="15" spans="1:13" x14ac:dyDescent="0.3">
      <c r="B15" s="93" t="s">
        <v>17</v>
      </c>
      <c r="C15" s="94"/>
      <c r="D15" s="94"/>
      <c r="E15" s="94"/>
      <c r="F15" s="94"/>
      <c r="G15" s="95"/>
      <c r="H15" s="93" t="s">
        <v>18</v>
      </c>
      <c r="I15" s="94"/>
      <c r="J15" s="94"/>
      <c r="K15" s="94"/>
      <c r="L15" s="94"/>
      <c r="M15" s="95"/>
    </row>
    <row r="16" spans="1:13" ht="43.2" x14ac:dyDescent="0.3">
      <c r="A16" s="3" t="s">
        <v>19</v>
      </c>
      <c r="B16" s="3" t="s">
        <v>39</v>
      </c>
      <c r="C16" s="3" t="s">
        <v>56</v>
      </c>
      <c r="D16" s="3" t="s">
        <v>42</v>
      </c>
      <c r="E16" s="3" t="s">
        <v>46</v>
      </c>
      <c r="F16" s="3" t="s">
        <v>51</v>
      </c>
      <c r="G16" s="3" t="s">
        <v>53</v>
      </c>
      <c r="H16" s="3" t="s">
        <v>39</v>
      </c>
      <c r="I16" s="3" t="s">
        <v>56</v>
      </c>
      <c r="J16" s="3" t="s">
        <v>42</v>
      </c>
      <c r="K16" s="3" t="s">
        <v>46</v>
      </c>
      <c r="L16" s="3" t="s">
        <v>50</v>
      </c>
      <c r="M16" s="3" t="s">
        <v>53</v>
      </c>
    </row>
    <row r="17" spans="1:13" x14ac:dyDescent="0.3">
      <c r="A17" s="16" t="s">
        <v>14</v>
      </c>
      <c r="B17" s="12">
        <v>3.91</v>
      </c>
      <c r="C17" s="17">
        <v>1.6835</v>
      </c>
      <c r="D17" s="7"/>
      <c r="E17" s="13">
        <v>1.7378</v>
      </c>
      <c r="F17" s="13">
        <v>4.524</v>
      </c>
      <c r="G17" s="13">
        <v>5.9856999999999996</v>
      </c>
      <c r="H17" s="23">
        <f>B17*B$4/1000</f>
        <v>391</v>
      </c>
      <c r="I17" s="23">
        <f>C17*$B$4/1000</f>
        <v>168.35</v>
      </c>
      <c r="J17" s="23">
        <f>D17*$B$4/1000</f>
        <v>0</v>
      </c>
      <c r="K17" s="23">
        <f>E17*$B$4/1000</f>
        <v>173.78</v>
      </c>
      <c r="L17" s="23">
        <f>F17*$B$4/1000</f>
        <v>452.4</v>
      </c>
      <c r="M17" s="23">
        <f>G17*$B$4/1000</f>
        <v>598.57000000000005</v>
      </c>
    </row>
    <row r="18" spans="1:13" x14ac:dyDescent="0.3">
      <c r="A18" s="16" t="s">
        <v>47</v>
      </c>
      <c r="B18" s="12">
        <v>3.5</v>
      </c>
      <c r="C18" s="18">
        <v>0.95399999999999996</v>
      </c>
      <c r="D18" s="14">
        <v>5.53</v>
      </c>
      <c r="E18" s="14">
        <f>2.259+1.6895</f>
        <v>3.9485000000000001</v>
      </c>
      <c r="F18" s="13">
        <v>3.7574999999999998</v>
      </c>
      <c r="G18" s="14">
        <v>2.5</v>
      </c>
      <c r="H18" s="23">
        <f t="shared" ref="H18" si="3">B18*B$4/1000</f>
        <v>350</v>
      </c>
      <c r="I18" s="23">
        <f t="shared" ref="I18:M18" si="4">C18*$B$4/1000</f>
        <v>95.4</v>
      </c>
      <c r="J18" s="23">
        <f t="shared" si="4"/>
        <v>553</v>
      </c>
      <c r="K18" s="23">
        <f t="shared" si="4"/>
        <v>394.85</v>
      </c>
      <c r="L18" s="23">
        <f t="shared" si="4"/>
        <v>375.75</v>
      </c>
      <c r="M18" s="23">
        <f t="shared" si="4"/>
        <v>250</v>
      </c>
    </row>
    <row r="19" spans="1:13" x14ac:dyDescent="0.3">
      <c r="A19" s="6" t="s">
        <v>11</v>
      </c>
      <c r="B19" s="11">
        <f t="shared" ref="B19:M19" si="5">SUM(B17:B18)</f>
        <v>7.41</v>
      </c>
      <c r="C19" s="11">
        <f t="shared" si="5"/>
        <v>2.6375000000000002</v>
      </c>
      <c r="D19" s="11">
        <f t="shared" si="5"/>
        <v>5.53</v>
      </c>
      <c r="E19" s="11">
        <f t="shared" si="5"/>
        <v>5.6863000000000001</v>
      </c>
      <c r="F19" s="11">
        <f t="shared" si="5"/>
        <v>8.2814999999999994</v>
      </c>
      <c r="G19" s="11">
        <f t="shared" si="5"/>
        <v>8.4856999999999996</v>
      </c>
      <c r="H19" s="23">
        <f t="shared" si="5"/>
        <v>741</v>
      </c>
      <c r="I19" s="23">
        <f t="shared" si="5"/>
        <v>263.75</v>
      </c>
      <c r="J19" s="23">
        <f t="shared" si="5"/>
        <v>553</v>
      </c>
      <c r="K19" s="23">
        <f t="shared" si="5"/>
        <v>568.63</v>
      </c>
      <c r="L19" s="23">
        <f t="shared" si="5"/>
        <v>828.15</v>
      </c>
      <c r="M19" s="23">
        <f t="shared" si="5"/>
        <v>848.57</v>
      </c>
    </row>
    <row r="20" spans="1:13" x14ac:dyDescent="0.3">
      <c r="A20" s="27"/>
      <c r="B20" s="28"/>
      <c r="C20" s="28"/>
      <c r="D20" s="28"/>
      <c r="E20" s="28"/>
      <c r="F20" s="28"/>
      <c r="G20" s="28"/>
      <c r="H20" s="22"/>
      <c r="I20" s="22"/>
      <c r="J20" s="22"/>
      <c r="K20" s="22"/>
      <c r="L20" s="22"/>
      <c r="M20" s="22"/>
    </row>
    <row r="21" spans="1:13" x14ac:dyDescent="0.3">
      <c r="A21" t="s">
        <v>23</v>
      </c>
      <c r="H21" s="22">
        <f>H19-I19</f>
        <v>477.25</v>
      </c>
      <c r="I21" s="22"/>
      <c r="J21" s="22">
        <f>J19-I19</f>
        <v>289.25</v>
      </c>
      <c r="K21" s="22">
        <f>K19-I19</f>
        <v>304.88</v>
      </c>
      <c r="L21" s="22">
        <f>L19-I19</f>
        <v>564.4</v>
      </c>
      <c r="M21" s="22">
        <f>M19-I19</f>
        <v>584.82000000000005</v>
      </c>
    </row>
    <row r="23" spans="1:13" x14ac:dyDescent="0.3">
      <c r="B23" s="93" t="s">
        <v>17</v>
      </c>
      <c r="C23" s="94"/>
      <c r="D23" s="94"/>
      <c r="E23" s="94"/>
      <c r="F23" s="94"/>
      <c r="G23" s="95"/>
      <c r="H23" s="93" t="s">
        <v>18</v>
      </c>
      <c r="I23" s="94"/>
      <c r="J23" s="94"/>
      <c r="K23" s="94"/>
      <c r="L23" s="94"/>
      <c r="M23" s="95"/>
    </row>
    <row r="24" spans="1:13" ht="28.8" x14ac:dyDescent="0.3">
      <c r="A24" s="3" t="s">
        <v>19</v>
      </c>
      <c r="B24" s="3" t="s">
        <v>57</v>
      </c>
      <c r="C24" s="3" t="s">
        <v>34</v>
      </c>
      <c r="D24" s="3" t="s">
        <v>62</v>
      </c>
      <c r="E24" s="3" t="s">
        <v>63</v>
      </c>
      <c r="F24" s="3"/>
      <c r="G24" s="3"/>
      <c r="H24" s="3" t="s">
        <v>57</v>
      </c>
      <c r="I24" s="3" t="s">
        <v>10</v>
      </c>
      <c r="J24" s="3" t="s">
        <v>62</v>
      </c>
      <c r="K24" s="3" t="s">
        <v>63</v>
      </c>
      <c r="L24" s="3"/>
      <c r="M24" s="3"/>
    </row>
    <row r="25" spans="1:13" x14ac:dyDescent="0.3">
      <c r="A25" s="16" t="s">
        <v>14</v>
      </c>
      <c r="B25" s="12"/>
      <c r="C25" s="17">
        <v>1.6835</v>
      </c>
      <c r="D25" s="7"/>
      <c r="E25" s="13"/>
      <c r="F25" s="13"/>
      <c r="G25" s="7"/>
      <c r="H25" s="23">
        <f>B25*B$4/1000</f>
        <v>0</v>
      </c>
      <c r="I25" s="23">
        <f>C25*$B$4/1000</f>
        <v>168.35</v>
      </c>
      <c r="J25" s="23">
        <f>D25*$B$4/1000</f>
        <v>0</v>
      </c>
      <c r="K25" s="23">
        <f>E25*$B$4/1000</f>
        <v>0</v>
      </c>
      <c r="L25" s="23"/>
      <c r="M25" s="23"/>
    </row>
    <row r="26" spans="1:13" x14ac:dyDescent="0.3">
      <c r="A26" s="16" t="s">
        <v>47</v>
      </c>
      <c r="B26" s="12"/>
      <c r="C26" s="18">
        <v>0.95399999999999996</v>
      </c>
      <c r="D26" s="14"/>
      <c r="E26" s="14"/>
      <c r="F26" s="13"/>
      <c r="G26" s="8"/>
      <c r="H26" s="23">
        <f t="shared" ref="H26" si="6">B26*B$4/1000</f>
        <v>0</v>
      </c>
      <c r="I26" s="23">
        <f t="shared" ref="I26:K26" si="7">C26*$B$4/1000</f>
        <v>95.4</v>
      </c>
      <c r="J26" s="23">
        <f t="shared" si="7"/>
        <v>0</v>
      </c>
      <c r="K26" s="23">
        <f t="shared" si="7"/>
        <v>0</v>
      </c>
      <c r="L26" s="23"/>
      <c r="M26" s="23"/>
    </row>
    <row r="27" spans="1:13" x14ac:dyDescent="0.3">
      <c r="A27" s="6"/>
      <c r="B27" s="1"/>
      <c r="C27" s="9"/>
      <c r="D27" s="9"/>
      <c r="E27" s="24"/>
      <c r="F27" s="24"/>
      <c r="G27" s="9"/>
      <c r="H27" s="23"/>
      <c r="I27" s="23"/>
      <c r="J27" s="23"/>
      <c r="K27" s="23"/>
      <c r="L27" s="23"/>
      <c r="M27" s="23"/>
    </row>
    <row r="28" spans="1:13" x14ac:dyDescent="0.3">
      <c r="A28" s="6" t="s">
        <v>11</v>
      </c>
      <c r="B28" s="11">
        <f t="shared" ref="B28:K28" si="8">SUM(B25:B26)</f>
        <v>0</v>
      </c>
      <c r="C28" s="11">
        <f t="shared" si="8"/>
        <v>2.6375000000000002</v>
      </c>
      <c r="D28" s="11">
        <f t="shared" si="8"/>
        <v>0</v>
      </c>
      <c r="E28" s="11">
        <f t="shared" si="8"/>
        <v>0</v>
      </c>
      <c r="F28" s="11">
        <f t="shared" si="8"/>
        <v>0</v>
      </c>
      <c r="G28" s="11">
        <f t="shared" si="8"/>
        <v>0</v>
      </c>
      <c r="H28" s="23">
        <f t="shared" si="8"/>
        <v>0</v>
      </c>
      <c r="I28" s="23">
        <f t="shared" si="8"/>
        <v>263.75</v>
      </c>
      <c r="J28" s="23">
        <f t="shared" si="8"/>
        <v>0</v>
      </c>
      <c r="K28" s="23">
        <f t="shared" si="8"/>
        <v>0</v>
      </c>
      <c r="L28" s="23"/>
      <c r="M28" s="23"/>
    </row>
    <row r="29" spans="1:13" x14ac:dyDescent="0.3">
      <c r="A29" s="27"/>
      <c r="B29" s="28"/>
      <c r="C29" s="28"/>
      <c r="D29" s="28"/>
      <c r="E29" s="28"/>
      <c r="F29" s="28"/>
      <c r="G29" s="28"/>
      <c r="H29" s="22"/>
      <c r="I29" s="22"/>
      <c r="J29" s="22"/>
      <c r="K29" s="22"/>
      <c r="L29" s="22"/>
      <c r="M29" s="22"/>
    </row>
    <row r="30" spans="1:13" x14ac:dyDescent="0.3">
      <c r="A30" t="s">
        <v>23</v>
      </c>
      <c r="H30" s="22">
        <f>H28-I28</f>
        <v>-263.75</v>
      </c>
      <c r="I30" s="22"/>
      <c r="J30" s="22">
        <f>J28-I28</f>
        <v>-263.75</v>
      </c>
      <c r="K30" s="22">
        <f>K28-I28</f>
        <v>-263.75</v>
      </c>
      <c r="L30" s="22"/>
      <c r="M30" s="22"/>
    </row>
    <row r="33" spans="1:10" x14ac:dyDescent="0.3">
      <c r="C33" t="s">
        <v>154</v>
      </c>
      <c r="F33" t="s">
        <v>156</v>
      </c>
    </row>
    <row r="34" spans="1:10" ht="28.8" x14ac:dyDescent="0.3">
      <c r="B34" s="3" t="s">
        <v>19</v>
      </c>
      <c r="C34" s="16" t="s">
        <v>14</v>
      </c>
      <c r="D34" s="16" t="s">
        <v>155</v>
      </c>
      <c r="E34" s="37" t="s">
        <v>11</v>
      </c>
      <c r="F34" s="16" t="s">
        <v>14</v>
      </c>
      <c r="G34" s="16" t="s">
        <v>155</v>
      </c>
      <c r="H34" s="37" t="s">
        <v>11</v>
      </c>
    </row>
    <row r="35" spans="1:10" ht="28.8" x14ac:dyDescent="0.3">
      <c r="A35" s="96"/>
      <c r="B35" s="3" t="s">
        <v>30</v>
      </c>
      <c r="C35" s="12">
        <v>2.4466999999999999</v>
      </c>
      <c r="D35" s="12">
        <v>2.7</v>
      </c>
      <c r="E35" s="11">
        <f t="shared" ref="E35:E46" si="9">SUM(C35:D35)</f>
        <v>5.1467000000000001</v>
      </c>
      <c r="F35" s="23">
        <f>C35*B$4/1000</f>
        <v>244.67</v>
      </c>
      <c r="G35" s="23">
        <f>D35*$B$4/1000</f>
        <v>270</v>
      </c>
      <c r="H35" s="23">
        <f t="shared" ref="H35:H46" si="10">SUM(F35:G35)</f>
        <v>514.66999999999996</v>
      </c>
    </row>
    <row r="36" spans="1:10" ht="28.8" x14ac:dyDescent="0.3">
      <c r="A36" s="97"/>
      <c r="B36" s="3" t="s">
        <v>56</v>
      </c>
      <c r="C36" s="17">
        <v>1.6835</v>
      </c>
      <c r="D36" s="18">
        <v>0.95399999999999996</v>
      </c>
      <c r="E36" s="11">
        <f t="shared" si="9"/>
        <v>2.6375000000000002</v>
      </c>
      <c r="F36" s="23">
        <f>C36*B$4/1000</f>
        <v>168.35</v>
      </c>
      <c r="G36" s="23">
        <f>D36*$B$4/1000</f>
        <v>95.4</v>
      </c>
      <c r="H36" s="23">
        <f t="shared" si="10"/>
        <v>263.75</v>
      </c>
    </row>
    <row r="37" spans="1:10" ht="28.8" x14ac:dyDescent="0.3">
      <c r="A37" s="97"/>
      <c r="B37" s="3" t="s">
        <v>35</v>
      </c>
      <c r="C37" s="7"/>
      <c r="D37" s="8"/>
      <c r="E37" s="11">
        <f t="shared" si="9"/>
        <v>0</v>
      </c>
      <c r="F37" s="23"/>
      <c r="G37" s="23"/>
      <c r="H37" s="23">
        <f t="shared" si="10"/>
        <v>0</v>
      </c>
    </row>
    <row r="38" spans="1:10" ht="28.8" x14ac:dyDescent="0.3">
      <c r="A38" s="97"/>
      <c r="B38" s="3" t="s">
        <v>27</v>
      </c>
      <c r="C38" s="13">
        <v>2.9262999999999999</v>
      </c>
      <c r="D38" s="14">
        <v>2.5173000000000001</v>
      </c>
      <c r="E38" s="11">
        <f t="shared" si="9"/>
        <v>5.4436</v>
      </c>
      <c r="F38" s="23">
        <f t="shared" ref="F38:G40" si="11">C38*$B$4/1000</f>
        <v>292.63</v>
      </c>
      <c r="G38" s="23">
        <f t="shared" si="11"/>
        <v>251.73</v>
      </c>
      <c r="H38" s="23">
        <f t="shared" si="10"/>
        <v>544.36</v>
      </c>
    </row>
    <row r="39" spans="1:10" ht="43.2" x14ac:dyDescent="0.3">
      <c r="A39" s="97"/>
      <c r="B39" s="3" t="s">
        <v>73</v>
      </c>
      <c r="C39" s="13">
        <f>C38</f>
        <v>2.9262999999999999</v>
      </c>
      <c r="D39" s="13">
        <f>D38</f>
        <v>2.5173000000000001</v>
      </c>
      <c r="E39" s="11">
        <f t="shared" si="9"/>
        <v>5.4436</v>
      </c>
      <c r="F39" s="23">
        <f t="shared" si="11"/>
        <v>292.63</v>
      </c>
      <c r="G39" s="23">
        <f t="shared" si="11"/>
        <v>251.73</v>
      </c>
      <c r="H39" s="23">
        <f t="shared" si="10"/>
        <v>544.36</v>
      </c>
    </row>
    <row r="40" spans="1:10" ht="28.8" x14ac:dyDescent="0.3">
      <c r="A40" s="98"/>
      <c r="B40" s="3" t="s">
        <v>28</v>
      </c>
      <c r="C40" s="13">
        <v>3.4161000000000001</v>
      </c>
      <c r="D40" s="14">
        <f>2.1986+0.75</f>
        <v>2.9485999999999999</v>
      </c>
      <c r="E40" s="11">
        <f t="shared" si="9"/>
        <v>6.3647</v>
      </c>
      <c r="F40" s="23">
        <f t="shared" si="11"/>
        <v>341.61</v>
      </c>
      <c r="G40" s="23">
        <f t="shared" si="11"/>
        <v>294.86</v>
      </c>
      <c r="H40" s="23">
        <f t="shared" si="10"/>
        <v>636.47</v>
      </c>
    </row>
    <row r="41" spans="1:10" ht="28.8" x14ac:dyDescent="0.3">
      <c r="A41" s="96"/>
      <c r="B41" s="3" t="s">
        <v>39</v>
      </c>
      <c r="C41" s="12">
        <v>3.91</v>
      </c>
      <c r="D41" s="12">
        <v>3.5</v>
      </c>
      <c r="E41" s="11">
        <f t="shared" si="9"/>
        <v>7.41</v>
      </c>
      <c r="F41" s="23">
        <f>C41*B$4/1000</f>
        <v>391</v>
      </c>
      <c r="G41" s="23">
        <f>D41*B$4/1000</f>
        <v>350</v>
      </c>
      <c r="H41" s="23">
        <f t="shared" si="10"/>
        <v>741</v>
      </c>
    </row>
    <row r="42" spans="1:10" ht="28.8" x14ac:dyDescent="0.3">
      <c r="A42" s="97"/>
      <c r="B42" s="3" t="s">
        <v>56</v>
      </c>
      <c r="C42" s="17">
        <v>1.6835</v>
      </c>
      <c r="D42" s="18">
        <v>0.95399999999999996</v>
      </c>
      <c r="E42" s="11">
        <f t="shared" si="9"/>
        <v>2.6375000000000002</v>
      </c>
      <c r="F42" s="23">
        <f t="shared" ref="F42:G46" si="12">C42*$B$4/1000</f>
        <v>168.35</v>
      </c>
      <c r="G42" s="23">
        <f t="shared" si="12"/>
        <v>95.4</v>
      </c>
      <c r="H42" s="23">
        <f t="shared" si="10"/>
        <v>263.75</v>
      </c>
    </row>
    <row r="43" spans="1:10" x14ac:dyDescent="0.3">
      <c r="A43" s="97"/>
      <c r="B43" s="3" t="s">
        <v>42</v>
      </c>
      <c r="C43" s="7"/>
      <c r="D43" s="14">
        <v>5.53</v>
      </c>
      <c r="E43" s="11">
        <f t="shared" si="9"/>
        <v>5.53</v>
      </c>
      <c r="F43" s="23">
        <f t="shared" si="12"/>
        <v>0</v>
      </c>
      <c r="G43" s="23">
        <f t="shared" si="12"/>
        <v>553</v>
      </c>
      <c r="H43" s="23">
        <f t="shared" si="10"/>
        <v>553</v>
      </c>
    </row>
    <row r="44" spans="1:10" ht="28.8" x14ac:dyDescent="0.3">
      <c r="A44" s="97"/>
      <c r="B44" s="3" t="s">
        <v>46</v>
      </c>
      <c r="C44" s="13">
        <v>1.7378</v>
      </c>
      <c r="D44" s="14">
        <f>2.259+1.6895</f>
        <v>3.9485000000000001</v>
      </c>
      <c r="E44" s="11">
        <f t="shared" si="9"/>
        <v>5.6863000000000001</v>
      </c>
      <c r="F44" s="23">
        <f t="shared" si="12"/>
        <v>173.78</v>
      </c>
      <c r="G44" s="23">
        <f t="shared" si="12"/>
        <v>394.85</v>
      </c>
      <c r="H44" s="23">
        <f t="shared" si="10"/>
        <v>568.63</v>
      </c>
    </row>
    <row r="45" spans="1:10" ht="43.2" x14ac:dyDescent="0.3">
      <c r="A45" s="97"/>
      <c r="B45" s="3" t="s">
        <v>51</v>
      </c>
      <c r="C45" s="13">
        <v>4.524</v>
      </c>
      <c r="D45" s="13">
        <v>3.7574999999999998</v>
      </c>
      <c r="E45" s="11">
        <f t="shared" si="9"/>
        <v>8.2814999999999994</v>
      </c>
      <c r="F45" s="23">
        <f t="shared" si="12"/>
        <v>452.4</v>
      </c>
      <c r="G45" s="23">
        <f t="shared" si="12"/>
        <v>375.75</v>
      </c>
      <c r="H45" s="23">
        <f t="shared" si="10"/>
        <v>828.15</v>
      </c>
    </row>
    <row r="46" spans="1:10" ht="43.5" customHeight="1" x14ac:dyDescent="0.3">
      <c r="A46" s="98"/>
      <c r="B46" s="3" t="s">
        <v>53</v>
      </c>
      <c r="C46" s="13">
        <v>5.9856999999999996</v>
      </c>
      <c r="D46" s="14">
        <v>2.5</v>
      </c>
      <c r="E46" s="11">
        <f t="shared" si="9"/>
        <v>8.4856999999999996</v>
      </c>
      <c r="F46" s="23">
        <f t="shared" si="12"/>
        <v>598.57000000000005</v>
      </c>
      <c r="G46" s="23">
        <f t="shared" si="12"/>
        <v>250</v>
      </c>
      <c r="H46" s="23">
        <f t="shared" si="10"/>
        <v>848.57</v>
      </c>
    </row>
    <row r="47" spans="1:10" ht="28.8" x14ac:dyDescent="0.3">
      <c r="A47" s="96"/>
      <c r="B47" s="3" t="s">
        <v>57</v>
      </c>
      <c r="C47" s="12"/>
      <c r="D47" s="12"/>
      <c r="E47" s="1"/>
      <c r="F47" s="11">
        <f>SUM(C47:D47)</f>
        <v>0</v>
      </c>
      <c r="G47" s="23">
        <f>C47*B$4/1000</f>
        <v>0</v>
      </c>
      <c r="H47" s="23">
        <f>D47*B$4/1000</f>
        <v>0</v>
      </c>
      <c r="I47" s="23"/>
      <c r="J47" s="23">
        <f>SUM(G47:H47)</f>
        <v>0</v>
      </c>
    </row>
    <row r="48" spans="1:10" ht="43.2" x14ac:dyDescent="0.3">
      <c r="A48" s="97"/>
      <c r="B48" s="3" t="s">
        <v>34</v>
      </c>
      <c r="C48" s="17">
        <v>1.6835</v>
      </c>
      <c r="D48" s="18">
        <v>0.95399999999999996</v>
      </c>
      <c r="E48" s="9"/>
      <c r="F48" s="11">
        <f>SUM(C48:D48)</f>
        <v>2.6375000000000002</v>
      </c>
      <c r="G48" s="23">
        <f t="shared" ref="G48:H50" si="13">C48*$B$4/1000</f>
        <v>168.35</v>
      </c>
      <c r="H48" s="23">
        <f t="shared" si="13"/>
        <v>95.4</v>
      </c>
      <c r="I48" s="23"/>
      <c r="J48" s="23">
        <f>SUM(G48:H48)</f>
        <v>263.75</v>
      </c>
    </row>
    <row r="49" spans="1:10" ht="43.2" x14ac:dyDescent="0.3">
      <c r="A49" s="97"/>
      <c r="B49" s="3" t="s">
        <v>62</v>
      </c>
      <c r="C49" s="7"/>
      <c r="D49" s="14"/>
      <c r="E49" s="9"/>
      <c r="F49" s="11">
        <f>SUM(C49:D49)</f>
        <v>0</v>
      </c>
      <c r="G49" s="23">
        <f t="shared" si="13"/>
        <v>0</v>
      </c>
      <c r="H49" s="23">
        <f t="shared" si="13"/>
        <v>0</v>
      </c>
      <c r="I49" s="23"/>
      <c r="J49" s="23">
        <f>SUM(G49:H49)</f>
        <v>0</v>
      </c>
    </row>
    <row r="50" spans="1:10" ht="43.2" x14ac:dyDescent="0.3">
      <c r="A50" s="97"/>
      <c r="B50" s="3" t="s">
        <v>63</v>
      </c>
      <c r="C50" s="13"/>
      <c r="D50" s="14"/>
      <c r="E50" s="24"/>
      <c r="F50" s="11">
        <f>SUM(C50:D50)</f>
        <v>0</v>
      </c>
      <c r="G50" s="23">
        <f t="shared" si="13"/>
        <v>0</v>
      </c>
      <c r="H50" s="23">
        <f t="shared" si="13"/>
        <v>0</v>
      </c>
      <c r="I50" s="23"/>
      <c r="J50" s="23">
        <f>SUM(G50:H50)</f>
        <v>0</v>
      </c>
    </row>
  </sheetData>
  <mergeCells count="9">
    <mergeCell ref="A35:A40"/>
    <mergeCell ref="A41:A46"/>
    <mergeCell ref="A47:A50"/>
    <mergeCell ref="B6:G6"/>
    <mergeCell ref="H6:M6"/>
    <mergeCell ref="B15:G15"/>
    <mergeCell ref="H15:M15"/>
    <mergeCell ref="B23:G23"/>
    <mergeCell ref="H23:M23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AF125"/>
  <sheetViews>
    <sheetView tabSelected="1" workbookViewId="0">
      <pane xSplit="1" ySplit="7" topLeftCell="B48" activePane="bottomRight" state="frozen"/>
      <selection pane="topRight" activeCell="B1" sqref="B1"/>
      <selection pane="bottomLeft" activeCell="A8" sqref="A8"/>
      <selection pane="bottomRight" activeCell="M51" sqref="M51"/>
    </sheetView>
  </sheetViews>
  <sheetFormatPr defaultColWidth="9.109375" defaultRowHeight="15.6" x14ac:dyDescent="0.3"/>
  <cols>
    <col min="1" max="1" width="21.88671875" style="32" bestFit="1" customWidth="1"/>
    <col min="2" max="2" width="21.88671875" style="32" customWidth="1"/>
    <col min="3" max="3" width="14.33203125" style="32" customWidth="1"/>
    <col min="4" max="4" width="13.5546875" style="32" customWidth="1"/>
    <col min="5" max="5" width="11.44140625" style="32" customWidth="1"/>
    <col min="6" max="6" width="15.44140625" style="32" customWidth="1"/>
    <col min="7" max="7" width="14.5546875" style="32" customWidth="1"/>
    <col min="8" max="9" width="15.88671875" style="32" bestFit="1" customWidth="1"/>
    <col min="10" max="10" width="15.6640625" style="32" bestFit="1" customWidth="1"/>
    <col min="11" max="12" width="16.88671875" style="32" bestFit="1" customWidth="1"/>
    <col min="13" max="13" width="15.6640625" style="32" bestFit="1" customWidth="1"/>
    <col min="14" max="14" width="13.109375" style="32" customWidth="1"/>
    <col min="15" max="15" width="11.5546875" style="32" bestFit="1" customWidth="1"/>
    <col min="16" max="16" width="16.88671875" style="32" bestFit="1" customWidth="1"/>
    <col min="17" max="17" width="11.88671875" style="32" customWidth="1"/>
    <col min="18" max="18" width="11.6640625" style="32" bestFit="1" customWidth="1"/>
    <col min="19" max="19" width="11.5546875" style="32" bestFit="1" customWidth="1"/>
    <col min="20" max="20" width="11.44140625" style="32" customWidth="1"/>
    <col min="21" max="21" width="7.88671875" style="32" customWidth="1"/>
    <col min="22" max="24" width="9.88671875" style="32" bestFit="1" customWidth="1"/>
    <col min="25" max="25" width="9.33203125" style="32" customWidth="1"/>
    <col min="26" max="29" width="9.88671875" style="32" bestFit="1" customWidth="1"/>
    <col min="30" max="30" width="10.5546875" style="32" bestFit="1" customWidth="1"/>
    <col min="31" max="16384" width="9.109375" style="32"/>
  </cols>
  <sheetData>
    <row r="3" spans="1:32" x14ac:dyDescent="0.3">
      <c r="A3" s="31" t="s">
        <v>38</v>
      </c>
      <c r="B3" s="31"/>
    </row>
    <row r="4" spans="1:32" ht="93.6" x14ac:dyDescent="0.3">
      <c r="A4" s="33" t="s">
        <v>12</v>
      </c>
      <c r="B4" s="33"/>
      <c r="C4" s="34">
        <v>100000</v>
      </c>
      <c r="D4" s="35" t="s">
        <v>22</v>
      </c>
    </row>
    <row r="5" spans="1:32" x14ac:dyDescent="0.3"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spans="1:32" x14ac:dyDescent="0.3">
      <c r="C6" s="99" t="s">
        <v>17</v>
      </c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spans="1:32" s="33" customFormat="1" ht="31.2" x14ac:dyDescent="0.3">
      <c r="A7" s="36" t="s">
        <v>19</v>
      </c>
      <c r="B7" s="36"/>
      <c r="C7" s="36" t="s">
        <v>26</v>
      </c>
      <c r="D7" s="36" t="s">
        <v>109</v>
      </c>
      <c r="E7" s="36" t="s">
        <v>110</v>
      </c>
      <c r="F7" s="36" t="s">
        <v>74</v>
      </c>
      <c r="G7" s="36" t="s">
        <v>10</v>
      </c>
      <c r="H7" s="36" t="s">
        <v>24</v>
      </c>
      <c r="I7" s="36" t="s">
        <v>111</v>
      </c>
      <c r="J7" s="36" t="s">
        <v>112</v>
      </c>
      <c r="K7" s="36" t="s">
        <v>113</v>
      </c>
      <c r="L7" s="36" t="s">
        <v>114</v>
      </c>
      <c r="M7" s="36" t="s">
        <v>115</v>
      </c>
      <c r="N7" s="36" t="s">
        <v>116</v>
      </c>
      <c r="O7" s="36" t="s">
        <v>117</v>
      </c>
      <c r="P7" s="36" t="s">
        <v>118</v>
      </c>
      <c r="Q7"/>
      <c r="R7" s="36" t="s">
        <v>146</v>
      </c>
      <c r="S7" s="36" t="s">
        <v>147</v>
      </c>
      <c r="T7"/>
      <c r="U7"/>
      <c r="V7"/>
      <c r="W7"/>
      <c r="X7"/>
      <c r="Y7"/>
      <c r="Z7"/>
      <c r="AA7"/>
      <c r="AB7"/>
      <c r="AC7"/>
      <c r="AD7"/>
      <c r="AE7"/>
      <c r="AF7"/>
    </row>
    <row r="8" spans="1:32" x14ac:dyDescent="0.3">
      <c r="A8" s="37" t="s">
        <v>14</v>
      </c>
      <c r="B8" s="37"/>
      <c r="C8" s="38">
        <v>3.4161000000000001</v>
      </c>
      <c r="D8" s="38">
        <v>5.9856999999999996</v>
      </c>
      <c r="E8" s="38"/>
      <c r="F8" s="38">
        <f>E8</f>
        <v>0</v>
      </c>
      <c r="G8" s="39">
        <v>1.6835</v>
      </c>
      <c r="H8" s="38">
        <v>2.9262999999999999</v>
      </c>
      <c r="I8" s="40">
        <v>3.91</v>
      </c>
      <c r="J8" s="38"/>
      <c r="K8" s="40"/>
      <c r="L8" s="40">
        <v>2.4466999999999999</v>
      </c>
      <c r="M8" s="38"/>
      <c r="N8" s="38">
        <v>4.524</v>
      </c>
      <c r="O8" s="38"/>
      <c r="P8" s="38">
        <v>1.7378</v>
      </c>
      <c r="AD8" s="41">
        <f>P8*$C$4/1000</f>
        <v>173.78</v>
      </c>
      <c r="AE8" s="41"/>
      <c r="AF8" s="41"/>
    </row>
    <row r="9" spans="1:32" x14ac:dyDescent="0.3">
      <c r="A9" s="37" t="s">
        <v>76</v>
      </c>
      <c r="B9" s="37"/>
      <c r="C9" s="42">
        <f>2.1986+0.75</f>
        <v>2.9485999999999999</v>
      </c>
      <c r="D9" s="42">
        <v>2.5</v>
      </c>
      <c r="E9" s="42">
        <v>5.53</v>
      </c>
      <c r="F9" s="38">
        <f>E9</f>
        <v>5.53</v>
      </c>
      <c r="G9" s="43">
        <v>0.95399999999999996</v>
      </c>
      <c r="H9" s="42">
        <v>2.5173000000000001</v>
      </c>
      <c r="I9" s="40">
        <v>3.5</v>
      </c>
      <c r="J9" s="42"/>
      <c r="K9" s="40"/>
      <c r="L9" s="40">
        <v>2.7</v>
      </c>
      <c r="M9" s="42"/>
      <c r="N9" s="38">
        <v>3.7574999999999998</v>
      </c>
      <c r="O9" s="42"/>
      <c r="P9" s="42">
        <v>2.2589999999999999</v>
      </c>
      <c r="AD9" s="41">
        <f>P9*$C$4/1000</f>
        <v>225.9</v>
      </c>
      <c r="AE9" s="41"/>
      <c r="AF9" s="41"/>
    </row>
    <row r="10" spans="1:32" x14ac:dyDescent="0.3">
      <c r="A10" s="37"/>
      <c r="B10" s="37"/>
      <c r="C10" s="42"/>
      <c r="D10" s="42"/>
      <c r="E10" s="42"/>
      <c r="F10" s="38"/>
      <c r="G10" s="43"/>
      <c r="H10" s="42"/>
      <c r="I10" s="40"/>
      <c r="J10" s="42"/>
      <c r="K10" s="40"/>
      <c r="L10" s="40"/>
      <c r="M10" s="42"/>
      <c r="N10" s="38"/>
      <c r="O10" s="42"/>
      <c r="AD10" s="41"/>
      <c r="AE10" s="41"/>
      <c r="AF10" s="41"/>
    </row>
    <row r="11" spans="1:32" x14ac:dyDescent="0.3">
      <c r="A11" s="37" t="s">
        <v>20</v>
      </c>
      <c r="B11" s="37"/>
      <c r="C11" s="44"/>
      <c r="D11" s="44"/>
      <c r="E11" s="44"/>
      <c r="F11" s="38">
        <f>E11</f>
        <v>0</v>
      </c>
      <c r="G11" s="44">
        <v>0.71550000000000002</v>
      </c>
      <c r="H11" s="44">
        <v>1</v>
      </c>
      <c r="I11" s="45">
        <f>0.8538+0.27</f>
        <v>1.1238000000000001</v>
      </c>
      <c r="J11" s="44"/>
      <c r="K11" s="45"/>
      <c r="L11" s="45"/>
      <c r="M11" s="44"/>
      <c r="N11" s="38"/>
      <c r="O11" s="44"/>
      <c r="P11" s="42">
        <v>1.6895</v>
      </c>
      <c r="AD11" s="41" t="e">
        <f>#REF!*$C$4/1000</f>
        <v>#REF!</v>
      </c>
      <c r="AE11" s="41"/>
      <c r="AF11" s="41"/>
    </row>
    <row r="12" spans="1:32" x14ac:dyDescent="0.3">
      <c r="A12" s="37" t="s">
        <v>21</v>
      </c>
      <c r="B12" s="37"/>
      <c r="C12" s="44"/>
      <c r="D12" s="44"/>
      <c r="E12" s="44"/>
      <c r="F12" s="38"/>
      <c r="G12" s="44">
        <v>0.65969999999999995</v>
      </c>
      <c r="H12" s="44"/>
      <c r="I12" s="45"/>
      <c r="J12" s="44"/>
      <c r="K12" s="45"/>
      <c r="L12" s="45"/>
      <c r="M12" s="44"/>
      <c r="N12" s="38"/>
      <c r="O12" s="44"/>
      <c r="P12" s="44"/>
      <c r="AD12" s="41">
        <f t="shared" ref="AD12:AD24" si="0">P12*$C$4/1000</f>
        <v>0</v>
      </c>
      <c r="AE12" s="41"/>
      <c r="AF12" s="41"/>
    </row>
    <row r="13" spans="1:32" x14ac:dyDescent="0.3">
      <c r="A13" s="37" t="s">
        <v>16</v>
      </c>
      <c r="B13" s="37"/>
      <c r="C13" s="38"/>
      <c r="D13" s="38"/>
      <c r="E13" s="38"/>
      <c r="F13" s="38">
        <f>E13</f>
        <v>0</v>
      </c>
      <c r="G13" s="39">
        <v>0.59230000000000005</v>
      </c>
      <c r="H13" s="38">
        <v>1.3666</v>
      </c>
      <c r="I13" s="40">
        <v>1.85</v>
      </c>
      <c r="J13" s="38"/>
      <c r="K13" s="40"/>
      <c r="L13" s="40">
        <v>0.76019999999999999</v>
      </c>
      <c r="M13" s="38"/>
      <c r="N13" s="38"/>
      <c r="O13" s="38"/>
      <c r="P13" s="38"/>
      <c r="AD13" s="41">
        <f t="shared" si="0"/>
        <v>0</v>
      </c>
      <c r="AE13" s="41"/>
      <c r="AF13" s="41"/>
    </row>
    <row r="14" spans="1:32" x14ac:dyDescent="0.3">
      <c r="A14" s="37" t="s">
        <v>0</v>
      </c>
      <c r="B14" s="37"/>
      <c r="C14" s="42">
        <v>1.0490999999999999</v>
      </c>
      <c r="D14" s="42">
        <v>2.11</v>
      </c>
      <c r="E14" s="42">
        <v>0.77239999999999998</v>
      </c>
      <c r="F14" s="38">
        <f>E14</f>
        <v>0.77239999999999998</v>
      </c>
      <c r="G14" s="43">
        <v>0.51429999999999998</v>
      </c>
      <c r="H14" s="42">
        <v>0.89770000000000005</v>
      </c>
      <c r="I14" s="40">
        <v>1.41</v>
      </c>
      <c r="J14" s="42">
        <v>10.62</v>
      </c>
      <c r="K14" s="40">
        <v>16.001100000000001</v>
      </c>
      <c r="L14" s="40">
        <v>2.4958999999999998</v>
      </c>
      <c r="M14" s="42">
        <v>12.346399999999999</v>
      </c>
      <c r="N14" s="38">
        <v>1</v>
      </c>
      <c r="O14" s="42">
        <v>13</v>
      </c>
      <c r="P14" s="42">
        <v>0.61980000000000002</v>
      </c>
      <c r="AD14" s="41">
        <f t="shared" si="0"/>
        <v>61.98</v>
      </c>
      <c r="AE14" s="41"/>
      <c r="AF14" s="41"/>
    </row>
    <row r="15" spans="1:32" x14ac:dyDescent="0.3">
      <c r="A15" s="37" t="s">
        <v>4</v>
      </c>
      <c r="B15" s="37"/>
      <c r="C15" s="38"/>
      <c r="D15" s="38"/>
      <c r="E15" s="38"/>
      <c r="F15" s="38"/>
      <c r="G15" s="39">
        <v>0.22320000000000001</v>
      </c>
      <c r="H15" s="38"/>
      <c r="I15" s="40"/>
      <c r="J15" s="38"/>
      <c r="K15" s="40"/>
      <c r="L15" s="40">
        <v>0.2334</v>
      </c>
      <c r="M15" s="38"/>
      <c r="N15" s="38"/>
      <c r="O15" s="38"/>
      <c r="P15" s="38"/>
      <c r="AD15" s="41">
        <f t="shared" si="0"/>
        <v>0</v>
      </c>
      <c r="AE15" s="41"/>
      <c r="AF15" s="41"/>
    </row>
    <row r="16" spans="1:32" x14ac:dyDescent="0.3">
      <c r="A16" s="37" t="s">
        <v>8</v>
      </c>
      <c r="B16" s="37"/>
      <c r="C16" s="44"/>
      <c r="D16" s="44"/>
      <c r="E16" s="44"/>
      <c r="F16" s="38"/>
      <c r="G16" s="44">
        <v>0.1114</v>
      </c>
      <c r="H16" s="44"/>
      <c r="I16" s="45"/>
      <c r="J16" s="44"/>
      <c r="K16" s="45"/>
      <c r="L16" s="45"/>
      <c r="M16" s="44"/>
      <c r="N16" s="38"/>
      <c r="O16" s="44"/>
      <c r="P16" s="44"/>
      <c r="AD16" s="41">
        <f t="shared" si="0"/>
        <v>0</v>
      </c>
      <c r="AE16" s="41"/>
      <c r="AF16" s="41"/>
    </row>
    <row r="17" spans="1:32" x14ac:dyDescent="0.3">
      <c r="A17" s="37" t="s">
        <v>2</v>
      </c>
      <c r="B17" s="37"/>
      <c r="C17" s="38"/>
      <c r="D17" s="38"/>
      <c r="E17" s="38"/>
      <c r="F17" s="38">
        <f>E17</f>
        <v>0</v>
      </c>
      <c r="G17" s="39">
        <v>0.1</v>
      </c>
      <c r="H17" s="38">
        <v>0.2293</v>
      </c>
      <c r="I17" s="40"/>
      <c r="J17" s="38"/>
      <c r="K17" s="40"/>
      <c r="L17" s="40">
        <v>0.18029999999999999</v>
      </c>
      <c r="M17" s="38"/>
      <c r="N17" s="38"/>
      <c r="O17" s="38"/>
      <c r="P17" s="38"/>
      <c r="AD17" s="41">
        <f t="shared" si="0"/>
        <v>0</v>
      </c>
      <c r="AE17" s="41"/>
      <c r="AF17" s="41"/>
    </row>
    <row r="18" spans="1:32" x14ac:dyDescent="0.3">
      <c r="A18" s="37" t="s">
        <v>5</v>
      </c>
      <c r="B18" s="37"/>
      <c r="C18" s="42"/>
      <c r="D18" s="42"/>
      <c r="E18" s="42"/>
      <c r="F18" s="38"/>
      <c r="G18" s="43">
        <v>8.5699999999999998E-2</v>
      </c>
      <c r="H18" s="42"/>
      <c r="I18" s="40"/>
      <c r="J18" s="42"/>
      <c r="K18" s="40"/>
      <c r="L18" s="40">
        <v>9.7100000000000006E-2</v>
      </c>
      <c r="M18" s="42"/>
      <c r="N18" s="38"/>
      <c r="O18" s="42"/>
      <c r="P18" s="42"/>
      <c r="AD18" s="41">
        <f t="shared" si="0"/>
        <v>0</v>
      </c>
      <c r="AE18" s="41"/>
      <c r="AF18" s="41"/>
    </row>
    <row r="19" spans="1:32" x14ac:dyDescent="0.3">
      <c r="A19" s="37" t="s">
        <v>15</v>
      </c>
      <c r="B19" s="37"/>
      <c r="C19" s="46"/>
      <c r="D19" s="46"/>
      <c r="E19" s="46"/>
      <c r="F19" s="38"/>
      <c r="G19" s="46"/>
      <c r="H19" s="46"/>
      <c r="I19" s="40"/>
      <c r="J19" s="46"/>
      <c r="K19" s="40"/>
      <c r="L19" s="40">
        <v>1.1048</v>
      </c>
      <c r="M19" s="46"/>
      <c r="N19" s="38"/>
      <c r="O19" s="46">
        <v>1.5</v>
      </c>
      <c r="P19" s="46"/>
      <c r="AD19" s="41">
        <f t="shared" si="0"/>
        <v>0</v>
      </c>
      <c r="AE19" s="41"/>
      <c r="AF19" s="41"/>
    </row>
    <row r="20" spans="1:32" x14ac:dyDescent="0.3">
      <c r="A20" s="37" t="s">
        <v>7</v>
      </c>
      <c r="B20" s="37"/>
      <c r="C20" s="38"/>
      <c r="D20" s="38"/>
      <c r="E20" s="38"/>
      <c r="F20" s="38"/>
      <c r="G20" s="38"/>
      <c r="H20" s="38"/>
      <c r="I20" s="40"/>
      <c r="J20" s="38"/>
      <c r="K20" s="40"/>
      <c r="L20" s="40">
        <v>0.21340000000000001</v>
      </c>
      <c r="M20" s="38"/>
      <c r="N20" s="38"/>
      <c r="O20" s="38"/>
      <c r="P20" s="38"/>
      <c r="AD20" s="41">
        <f t="shared" si="0"/>
        <v>0</v>
      </c>
      <c r="AE20" s="41"/>
      <c r="AF20" s="41"/>
    </row>
    <row r="21" spans="1:32" x14ac:dyDescent="0.3">
      <c r="A21" s="37" t="s">
        <v>3</v>
      </c>
      <c r="B21" s="37"/>
      <c r="C21" s="38"/>
      <c r="D21" s="38"/>
      <c r="E21" s="38"/>
      <c r="F21" s="38"/>
      <c r="G21" s="38"/>
      <c r="H21" s="38"/>
      <c r="I21" s="40"/>
      <c r="J21" s="38"/>
      <c r="K21" s="40"/>
      <c r="L21" s="40">
        <v>0.1893</v>
      </c>
      <c r="M21" s="38"/>
      <c r="N21" s="38"/>
      <c r="O21" s="38"/>
      <c r="P21" s="38"/>
      <c r="AD21" s="41">
        <f t="shared" si="0"/>
        <v>0</v>
      </c>
      <c r="AE21" s="41"/>
      <c r="AF21" s="41"/>
    </row>
    <row r="22" spans="1:32" x14ac:dyDescent="0.3">
      <c r="A22" s="37" t="s">
        <v>6</v>
      </c>
      <c r="B22" s="37"/>
      <c r="C22" s="42"/>
      <c r="D22" s="42"/>
      <c r="E22" s="42"/>
      <c r="F22" s="38"/>
      <c r="G22" s="42"/>
      <c r="H22" s="42"/>
      <c r="I22" s="40"/>
      <c r="J22" s="42"/>
      <c r="K22" s="40"/>
      <c r="L22" s="40">
        <v>3.9399999999999998E-2</v>
      </c>
      <c r="M22" s="42"/>
      <c r="N22" s="38"/>
      <c r="O22" s="42"/>
      <c r="P22" s="42"/>
      <c r="AD22" s="41">
        <f t="shared" si="0"/>
        <v>0</v>
      </c>
      <c r="AE22" s="41"/>
      <c r="AF22" s="41"/>
    </row>
    <row r="23" spans="1:32" x14ac:dyDescent="0.3">
      <c r="A23" s="37" t="s">
        <v>25</v>
      </c>
      <c r="B23" s="37"/>
      <c r="C23" s="44"/>
      <c r="D23" s="44"/>
      <c r="E23" s="44"/>
      <c r="F23" s="38">
        <f>E23</f>
        <v>0</v>
      </c>
      <c r="G23" s="44"/>
      <c r="H23" s="44">
        <v>0.24049999999999999</v>
      </c>
      <c r="I23" s="47"/>
      <c r="J23" s="44"/>
      <c r="K23" s="47"/>
      <c r="L23" s="47"/>
      <c r="M23" s="44"/>
      <c r="N23" s="38"/>
      <c r="O23" s="44"/>
      <c r="P23" s="44"/>
      <c r="AD23" s="41">
        <f t="shared" si="0"/>
        <v>0</v>
      </c>
      <c r="AE23" s="41"/>
      <c r="AF23" s="41"/>
    </row>
    <row r="24" spans="1:32" x14ac:dyDescent="0.3">
      <c r="A24" s="37" t="s">
        <v>36</v>
      </c>
      <c r="B24" s="37"/>
      <c r="C24" s="44"/>
      <c r="D24" s="44"/>
      <c r="E24" s="44"/>
      <c r="F24" s="48">
        <v>13.1021</v>
      </c>
      <c r="G24" s="44"/>
      <c r="H24" s="44"/>
      <c r="I24" s="47"/>
      <c r="J24" s="44"/>
      <c r="K24" s="47"/>
      <c r="L24" s="47"/>
      <c r="M24" s="44"/>
      <c r="N24" s="48"/>
      <c r="O24" s="44"/>
      <c r="P24" s="44"/>
      <c r="AD24" s="41">
        <f t="shared" si="0"/>
        <v>0</v>
      </c>
      <c r="AE24" s="41"/>
      <c r="AF24" s="41"/>
    </row>
    <row r="25" spans="1:32" x14ac:dyDescent="0.3">
      <c r="A25" s="37"/>
      <c r="B25" s="37"/>
      <c r="C25" s="44"/>
      <c r="D25" s="44"/>
      <c r="E25" s="44"/>
      <c r="F25" s="44"/>
      <c r="G25" s="44"/>
      <c r="H25" s="44"/>
      <c r="I25" s="47"/>
      <c r="J25" s="44"/>
      <c r="K25" s="47"/>
      <c r="L25" s="47"/>
      <c r="M25" s="44"/>
      <c r="N25" s="44"/>
      <c r="O25" s="44"/>
      <c r="P25" s="44"/>
      <c r="AD25" s="41"/>
      <c r="AE25" s="41"/>
      <c r="AF25" s="41"/>
    </row>
    <row r="26" spans="1:32" x14ac:dyDescent="0.3">
      <c r="A26" s="37" t="s">
        <v>145</v>
      </c>
      <c r="B26" s="37"/>
      <c r="C26" s="49">
        <f t="shared" ref="C26:P26" si="1">SUM(C8:C24)</f>
        <v>7.4138000000000002</v>
      </c>
      <c r="D26" s="49">
        <f t="shared" si="1"/>
        <v>10.595699999999999</v>
      </c>
      <c r="E26" s="49">
        <f t="shared" si="1"/>
        <v>6.3024000000000004</v>
      </c>
      <c r="F26" s="49">
        <f t="shared" si="1"/>
        <v>19.404499999999999</v>
      </c>
      <c r="G26" s="49">
        <f t="shared" si="1"/>
        <v>5.6396000000000006</v>
      </c>
      <c r="H26" s="49">
        <f t="shared" si="1"/>
        <v>9.1777000000000015</v>
      </c>
      <c r="I26" s="49">
        <f t="shared" si="1"/>
        <v>11.793799999999999</v>
      </c>
      <c r="J26" s="49">
        <f t="shared" si="1"/>
        <v>10.62</v>
      </c>
      <c r="K26" s="49">
        <f t="shared" si="1"/>
        <v>16.001100000000001</v>
      </c>
      <c r="L26" s="49">
        <f t="shared" si="1"/>
        <v>10.4605</v>
      </c>
      <c r="M26" s="49">
        <f t="shared" si="1"/>
        <v>12.346399999999999</v>
      </c>
      <c r="N26" s="49">
        <f t="shared" si="1"/>
        <v>9.2814999999999994</v>
      </c>
      <c r="O26" s="49">
        <f t="shared" si="1"/>
        <v>14.5</v>
      </c>
      <c r="P26" s="49">
        <f t="shared" si="1"/>
        <v>6.3060999999999998</v>
      </c>
      <c r="AE26" s="41"/>
      <c r="AF26" s="41"/>
    </row>
    <row r="27" spans="1:32" x14ac:dyDescent="0.3">
      <c r="A27" s="37"/>
      <c r="B27" s="50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51"/>
      <c r="AE27" s="52"/>
      <c r="AF27" s="52"/>
    </row>
    <row r="28" spans="1:32" x14ac:dyDescent="0.3">
      <c r="A28" s="37"/>
      <c r="B28" s="50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51"/>
      <c r="AE28" s="52"/>
      <c r="AF28" s="52"/>
    </row>
    <row r="29" spans="1:32" x14ac:dyDescent="0.3">
      <c r="A29" s="37" t="s">
        <v>14</v>
      </c>
      <c r="B29" s="50"/>
      <c r="C29" s="41">
        <f t="shared" ref="C29:J30" si="2">C8*$C$4/1000</f>
        <v>341.61</v>
      </c>
      <c r="D29" s="41">
        <f t="shared" si="2"/>
        <v>598.57000000000005</v>
      </c>
      <c r="E29" s="41">
        <f t="shared" si="2"/>
        <v>0</v>
      </c>
      <c r="F29" s="41">
        <f t="shared" si="2"/>
        <v>0</v>
      </c>
      <c r="G29" s="41">
        <f t="shared" si="2"/>
        <v>168.35</v>
      </c>
      <c r="H29" s="41">
        <f t="shared" si="2"/>
        <v>292.63</v>
      </c>
      <c r="I29" s="41">
        <f t="shared" si="2"/>
        <v>391</v>
      </c>
      <c r="J29" s="41">
        <f t="shared" si="2"/>
        <v>0</v>
      </c>
      <c r="K29" s="41">
        <f>$C$4*(K8/1000)</f>
        <v>0</v>
      </c>
      <c r="L29" s="41">
        <f>$C$4*(L8/1000)</f>
        <v>244.67</v>
      </c>
      <c r="M29" s="41">
        <f t="shared" ref="M29:P30" si="3">M8*$C$4/1000</f>
        <v>0</v>
      </c>
      <c r="N29" s="41">
        <f t="shared" si="3"/>
        <v>452.4</v>
      </c>
      <c r="O29" s="41">
        <f t="shared" si="3"/>
        <v>0</v>
      </c>
      <c r="P29" s="41">
        <f t="shared" si="3"/>
        <v>173.78</v>
      </c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</row>
    <row r="30" spans="1:32" x14ac:dyDescent="0.3">
      <c r="A30" s="37" t="s">
        <v>76</v>
      </c>
      <c r="B30" s="50"/>
      <c r="C30" s="41">
        <f t="shared" si="2"/>
        <v>294.86</v>
      </c>
      <c r="D30" s="41">
        <f t="shared" si="2"/>
        <v>250</v>
      </c>
      <c r="E30" s="41">
        <f t="shared" si="2"/>
        <v>553</v>
      </c>
      <c r="F30" s="41">
        <f t="shared" si="2"/>
        <v>553</v>
      </c>
      <c r="G30" s="41">
        <f t="shared" si="2"/>
        <v>95.4</v>
      </c>
      <c r="H30" s="41">
        <f t="shared" si="2"/>
        <v>251.73</v>
      </c>
      <c r="I30" s="41">
        <f t="shared" si="2"/>
        <v>350</v>
      </c>
      <c r="J30" s="41">
        <f t="shared" si="2"/>
        <v>0</v>
      </c>
      <c r="K30" s="41">
        <f>$C$4*(K9/1000)</f>
        <v>0</v>
      </c>
      <c r="L30" s="41">
        <f>$C$4*(L9/1000)</f>
        <v>270</v>
      </c>
      <c r="M30" s="41">
        <f t="shared" si="3"/>
        <v>0</v>
      </c>
      <c r="N30" s="41">
        <f t="shared" si="3"/>
        <v>375.75</v>
      </c>
      <c r="O30" s="41">
        <f t="shared" si="3"/>
        <v>0</v>
      </c>
      <c r="P30" s="41">
        <f t="shared" si="3"/>
        <v>225.9</v>
      </c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</row>
    <row r="31" spans="1:32" x14ac:dyDescent="0.3">
      <c r="A31" s="37"/>
      <c r="B31" s="50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</row>
    <row r="32" spans="1:32" x14ac:dyDescent="0.3">
      <c r="A32" s="37" t="s">
        <v>20</v>
      </c>
      <c r="B32" s="50"/>
      <c r="C32" s="41">
        <f t="shared" ref="C32:J45" si="4">C11*$C$4/1000</f>
        <v>0</v>
      </c>
      <c r="D32" s="41">
        <f t="shared" si="4"/>
        <v>0</v>
      </c>
      <c r="E32" s="41">
        <f t="shared" si="4"/>
        <v>0</v>
      </c>
      <c r="F32" s="41">
        <f t="shared" si="4"/>
        <v>0</v>
      </c>
      <c r="G32" s="41">
        <f t="shared" si="4"/>
        <v>71.55</v>
      </c>
      <c r="H32" s="41">
        <f t="shared" si="4"/>
        <v>100</v>
      </c>
      <c r="I32" s="41">
        <f t="shared" si="4"/>
        <v>112.38000000000001</v>
      </c>
      <c r="J32" s="41">
        <f t="shared" si="4"/>
        <v>0</v>
      </c>
      <c r="K32" s="41">
        <f t="shared" ref="K32:L45" si="5">$C$4*(K11/1000)</f>
        <v>0</v>
      </c>
      <c r="L32" s="41">
        <f t="shared" si="5"/>
        <v>0</v>
      </c>
      <c r="M32" s="41">
        <f t="shared" ref="M32:P45" si="6">M11*$C$4/1000</f>
        <v>0</v>
      </c>
      <c r="N32" s="41">
        <f t="shared" si="6"/>
        <v>0</v>
      </c>
      <c r="O32" s="41">
        <f t="shared" si="6"/>
        <v>0</v>
      </c>
      <c r="P32" s="41">
        <f>P11*$C$4/1000</f>
        <v>168.95</v>
      </c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</row>
    <row r="33" spans="1:32" x14ac:dyDescent="0.3">
      <c r="A33" s="37" t="s">
        <v>21</v>
      </c>
      <c r="B33" s="50"/>
      <c r="C33" s="41">
        <f t="shared" si="4"/>
        <v>0</v>
      </c>
      <c r="D33" s="41">
        <f t="shared" si="4"/>
        <v>0</v>
      </c>
      <c r="E33" s="41">
        <f t="shared" si="4"/>
        <v>0</v>
      </c>
      <c r="F33" s="41">
        <f t="shared" si="4"/>
        <v>0</v>
      </c>
      <c r="G33" s="41">
        <f t="shared" si="4"/>
        <v>65.97</v>
      </c>
      <c r="H33" s="41">
        <f t="shared" si="4"/>
        <v>0</v>
      </c>
      <c r="I33" s="41">
        <f t="shared" si="4"/>
        <v>0</v>
      </c>
      <c r="J33" s="41">
        <f t="shared" si="4"/>
        <v>0</v>
      </c>
      <c r="K33" s="41">
        <f t="shared" si="5"/>
        <v>0</v>
      </c>
      <c r="L33" s="41">
        <f t="shared" si="5"/>
        <v>0</v>
      </c>
      <c r="M33" s="41">
        <f t="shared" si="6"/>
        <v>0</v>
      </c>
      <c r="N33" s="41">
        <f t="shared" si="6"/>
        <v>0</v>
      </c>
      <c r="O33" s="41">
        <f t="shared" si="6"/>
        <v>0</v>
      </c>
      <c r="P33" s="41">
        <f t="shared" si="6"/>
        <v>0</v>
      </c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</row>
    <row r="34" spans="1:32" x14ac:dyDescent="0.3">
      <c r="A34" s="37" t="s">
        <v>16</v>
      </c>
      <c r="B34" s="50"/>
      <c r="C34" s="41">
        <f t="shared" si="4"/>
        <v>0</v>
      </c>
      <c r="D34" s="41">
        <f t="shared" si="4"/>
        <v>0</v>
      </c>
      <c r="E34" s="41">
        <f t="shared" si="4"/>
        <v>0</v>
      </c>
      <c r="F34" s="41">
        <f t="shared" si="4"/>
        <v>0</v>
      </c>
      <c r="G34" s="41">
        <f t="shared" si="4"/>
        <v>59.230000000000004</v>
      </c>
      <c r="H34" s="41">
        <f t="shared" si="4"/>
        <v>136.66</v>
      </c>
      <c r="I34" s="41">
        <f t="shared" si="4"/>
        <v>185</v>
      </c>
      <c r="J34" s="41">
        <f t="shared" si="4"/>
        <v>0</v>
      </c>
      <c r="K34" s="41">
        <f t="shared" si="5"/>
        <v>0</v>
      </c>
      <c r="L34" s="41">
        <f t="shared" si="5"/>
        <v>76.02</v>
      </c>
      <c r="M34" s="41">
        <f t="shared" si="6"/>
        <v>0</v>
      </c>
      <c r="N34" s="41">
        <f t="shared" si="6"/>
        <v>0</v>
      </c>
      <c r="O34" s="41">
        <f t="shared" si="6"/>
        <v>0</v>
      </c>
      <c r="P34" s="41">
        <f t="shared" si="6"/>
        <v>0</v>
      </c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</row>
    <row r="35" spans="1:32" x14ac:dyDescent="0.3">
      <c r="A35" s="37" t="s">
        <v>0</v>
      </c>
      <c r="B35" s="50"/>
      <c r="C35" s="41">
        <f t="shared" si="4"/>
        <v>104.90999999999998</v>
      </c>
      <c r="D35" s="41">
        <f t="shared" si="4"/>
        <v>211</v>
      </c>
      <c r="E35" s="41">
        <f t="shared" si="4"/>
        <v>77.239999999999995</v>
      </c>
      <c r="F35" s="41">
        <f t="shared" si="4"/>
        <v>77.239999999999995</v>
      </c>
      <c r="G35" s="41">
        <f t="shared" si="4"/>
        <v>51.43</v>
      </c>
      <c r="H35" s="41">
        <f t="shared" si="4"/>
        <v>89.77</v>
      </c>
      <c r="I35" s="41">
        <f t="shared" si="4"/>
        <v>141</v>
      </c>
      <c r="J35" s="41">
        <f t="shared" si="4"/>
        <v>1062</v>
      </c>
      <c r="K35" s="41">
        <f t="shared" si="5"/>
        <v>1600.1100000000001</v>
      </c>
      <c r="L35" s="41">
        <f t="shared" si="5"/>
        <v>249.58999999999997</v>
      </c>
      <c r="M35" s="41">
        <f t="shared" si="6"/>
        <v>1234.6400000000001</v>
      </c>
      <c r="N35" s="41">
        <f t="shared" si="6"/>
        <v>100</v>
      </c>
      <c r="O35" s="41">
        <f t="shared" si="6"/>
        <v>1300</v>
      </c>
      <c r="P35" s="41">
        <f t="shared" si="6"/>
        <v>61.98</v>
      </c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</row>
    <row r="36" spans="1:32" x14ac:dyDescent="0.3">
      <c r="A36" s="37" t="s">
        <v>4</v>
      </c>
      <c r="B36" s="50"/>
      <c r="C36" s="41">
        <f t="shared" si="4"/>
        <v>0</v>
      </c>
      <c r="D36" s="41">
        <f t="shared" si="4"/>
        <v>0</v>
      </c>
      <c r="E36" s="41">
        <f t="shared" si="4"/>
        <v>0</v>
      </c>
      <c r="F36" s="41">
        <f t="shared" si="4"/>
        <v>0</v>
      </c>
      <c r="G36" s="41">
        <f t="shared" si="4"/>
        <v>22.32</v>
      </c>
      <c r="H36" s="41">
        <f t="shared" si="4"/>
        <v>0</v>
      </c>
      <c r="I36" s="41">
        <f t="shared" si="4"/>
        <v>0</v>
      </c>
      <c r="J36" s="41">
        <f t="shared" si="4"/>
        <v>0</v>
      </c>
      <c r="K36" s="41">
        <f t="shared" si="5"/>
        <v>0</v>
      </c>
      <c r="L36" s="41">
        <f t="shared" si="5"/>
        <v>23.34</v>
      </c>
      <c r="M36" s="41">
        <f t="shared" si="6"/>
        <v>0</v>
      </c>
      <c r="N36" s="41">
        <f t="shared" si="6"/>
        <v>0</v>
      </c>
      <c r="O36" s="41">
        <f t="shared" si="6"/>
        <v>0</v>
      </c>
      <c r="P36" s="41">
        <f t="shared" si="6"/>
        <v>0</v>
      </c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</row>
    <row r="37" spans="1:32" x14ac:dyDescent="0.3">
      <c r="A37" s="37" t="s">
        <v>8</v>
      </c>
      <c r="B37" s="50"/>
      <c r="C37" s="41">
        <f t="shared" si="4"/>
        <v>0</v>
      </c>
      <c r="D37" s="41">
        <f t="shared" si="4"/>
        <v>0</v>
      </c>
      <c r="E37" s="41">
        <f t="shared" si="4"/>
        <v>0</v>
      </c>
      <c r="F37" s="41">
        <f t="shared" si="4"/>
        <v>0</v>
      </c>
      <c r="G37" s="41">
        <f t="shared" si="4"/>
        <v>11.14</v>
      </c>
      <c r="H37" s="41">
        <f t="shared" si="4"/>
        <v>0</v>
      </c>
      <c r="I37" s="41">
        <f t="shared" si="4"/>
        <v>0</v>
      </c>
      <c r="J37" s="41">
        <f t="shared" si="4"/>
        <v>0</v>
      </c>
      <c r="K37" s="41">
        <f t="shared" si="5"/>
        <v>0</v>
      </c>
      <c r="L37" s="41">
        <f t="shared" si="5"/>
        <v>0</v>
      </c>
      <c r="M37" s="41">
        <f t="shared" si="6"/>
        <v>0</v>
      </c>
      <c r="N37" s="41">
        <f t="shared" si="6"/>
        <v>0</v>
      </c>
      <c r="O37" s="41">
        <f t="shared" si="6"/>
        <v>0</v>
      </c>
      <c r="P37" s="41">
        <f t="shared" si="6"/>
        <v>0</v>
      </c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</row>
    <row r="38" spans="1:32" x14ac:dyDescent="0.3">
      <c r="A38" s="37" t="s">
        <v>2</v>
      </c>
      <c r="B38" s="50"/>
      <c r="C38" s="41">
        <f t="shared" si="4"/>
        <v>0</v>
      </c>
      <c r="D38" s="41">
        <f t="shared" si="4"/>
        <v>0</v>
      </c>
      <c r="E38" s="41">
        <f t="shared" si="4"/>
        <v>0</v>
      </c>
      <c r="F38" s="41">
        <f t="shared" si="4"/>
        <v>0</v>
      </c>
      <c r="G38" s="41">
        <f t="shared" si="4"/>
        <v>10</v>
      </c>
      <c r="H38" s="41">
        <f t="shared" si="4"/>
        <v>22.93</v>
      </c>
      <c r="I38" s="41">
        <f t="shared" si="4"/>
        <v>0</v>
      </c>
      <c r="J38" s="41">
        <f t="shared" si="4"/>
        <v>0</v>
      </c>
      <c r="K38" s="41">
        <f t="shared" si="5"/>
        <v>0</v>
      </c>
      <c r="L38" s="41">
        <f t="shared" si="5"/>
        <v>18.029999999999998</v>
      </c>
      <c r="M38" s="41">
        <f t="shared" si="6"/>
        <v>0</v>
      </c>
      <c r="N38" s="41">
        <f t="shared" si="6"/>
        <v>0</v>
      </c>
      <c r="O38" s="41">
        <f t="shared" si="6"/>
        <v>0</v>
      </c>
      <c r="P38" s="41">
        <f t="shared" si="6"/>
        <v>0</v>
      </c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</row>
    <row r="39" spans="1:32" x14ac:dyDescent="0.3">
      <c r="A39" s="37" t="s">
        <v>5</v>
      </c>
      <c r="B39" s="50"/>
      <c r="C39" s="41">
        <f t="shared" si="4"/>
        <v>0</v>
      </c>
      <c r="D39" s="41">
        <f t="shared" si="4"/>
        <v>0</v>
      </c>
      <c r="E39" s="41">
        <f t="shared" si="4"/>
        <v>0</v>
      </c>
      <c r="F39" s="41">
        <f t="shared" si="4"/>
        <v>0</v>
      </c>
      <c r="G39" s="41">
        <f t="shared" si="4"/>
        <v>8.57</v>
      </c>
      <c r="H39" s="41">
        <f t="shared" si="4"/>
        <v>0</v>
      </c>
      <c r="I39" s="41">
        <f t="shared" si="4"/>
        <v>0</v>
      </c>
      <c r="J39" s="41">
        <f t="shared" si="4"/>
        <v>0</v>
      </c>
      <c r="K39" s="41">
        <f t="shared" si="5"/>
        <v>0</v>
      </c>
      <c r="L39" s="41">
        <f t="shared" si="5"/>
        <v>9.7100000000000009</v>
      </c>
      <c r="M39" s="41">
        <f t="shared" si="6"/>
        <v>0</v>
      </c>
      <c r="N39" s="41">
        <f t="shared" si="6"/>
        <v>0</v>
      </c>
      <c r="O39" s="41">
        <f t="shared" si="6"/>
        <v>0</v>
      </c>
      <c r="P39" s="41">
        <f t="shared" si="6"/>
        <v>0</v>
      </c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</row>
    <row r="40" spans="1:32" x14ac:dyDescent="0.3">
      <c r="A40" s="37" t="s">
        <v>15</v>
      </c>
      <c r="B40" s="50"/>
      <c r="C40" s="41">
        <f t="shared" si="4"/>
        <v>0</v>
      </c>
      <c r="D40" s="41">
        <f t="shared" si="4"/>
        <v>0</v>
      </c>
      <c r="E40" s="41">
        <f t="shared" si="4"/>
        <v>0</v>
      </c>
      <c r="F40" s="41">
        <f t="shared" si="4"/>
        <v>0</v>
      </c>
      <c r="G40" s="41">
        <f t="shared" si="4"/>
        <v>0</v>
      </c>
      <c r="H40" s="41">
        <f t="shared" si="4"/>
        <v>0</v>
      </c>
      <c r="I40" s="41">
        <f t="shared" si="4"/>
        <v>0</v>
      </c>
      <c r="J40" s="41">
        <f t="shared" si="4"/>
        <v>0</v>
      </c>
      <c r="K40" s="41">
        <f t="shared" si="5"/>
        <v>0</v>
      </c>
      <c r="L40" s="41">
        <f t="shared" si="5"/>
        <v>110.47999999999999</v>
      </c>
      <c r="M40" s="41">
        <f t="shared" si="6"/>
        <v>0</v>
      </c>
      <c r="N40" s="41">
        <f t="shared" si="6"/>
        <v>0</v>
      </c>
      <c r="O40" s="41">
        <f t="shared" si="6"/>
        <v>150</v>
      </c>
      <c r="P40" s="41">
        <f t="shared" si="6"/>
        <v>0</v>
      </c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</row>
    <row r="41" spans="1:32" x14ac:dyDescent="0.3">
      <c r="A41" s="37" t="s">
        <v>7</v>
      </c>
      <c r="B41" s="50"/>
      <c r="C41" s="41">
        <f t="shared" si="4"/>
        <v>0</v>
      </c>
      <c r="D41" s="41">
        <f t="shared" si="4"/>
        <v>0</v>
      </c>
      <c r="E41" s="41">
        <f t="shared" si="4"/>
        <v>0</v>
      </c>
      <c r="F41" s="41">
        <f t="shared" si="4"/>
        <v>0</v>
      </c>
      <c r="G41" s="41">
        <f t="shared" si="4"/>
        <v>0</v>
      </c>
      <c r="H41" s="41">
        <f t="shared" si="4"/>
        <v>0</v>
      </c>
      <c r="I41" s="41">
        <f t="shared" si="4"/>
        <v>0</v>
      </c>
      <c r="J41" s="41">
        <f t="shared" si="4"/>
        <v>0</v>
      </c>
      <c r="K41" s="41">
        <f t="shared" si="5"/>
        <v>0</v>
      </c>
      <c r="L41" s="41">
        <f t="shared" si="5"/>
        <v>21.34</v>
      </c>
      <c r="M41" s="41">
        <f t="shared" si="6"/>
        <v>0</v>
      </c>
      <c r="N41" s="41">
        <f t="shared" si="6"/>
        <v>0</v>
      </c>
      <c r="O41" s="41">
        <f t="shared" si="6"/>
        <v>0</v>
      </c>
      <c r="P41" s="41">
        <f t="shared" si="6"/>
        <v>0</v>
      </c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</row>
    <row r="42" spans="1:32" x14ac:dyDescent="0.3">
      <c r="A42" s="37" t="s">
        <v>3</v>
      </c>
      <c r="B42" s="50"/>
      <c r="C42" s="41">
        <f t="shared" si="4"/>
        <v>0</v>
      </c>
      <c r="D42" s="41">
        <f t="shared" si="4"/>
        <v>0</v>
      </c>
      <c r="E42" s="41">
        <f t="shared" si="4"/>
        <v>0</v>
      </c>
      <c r="F42" s="41">
        <f t="shared" si="4"/>
        <v>0</v>
      </c>
      <c r="G42" s="41">
        <f t="shared" si="4"/>
        <v>0</v>
      </c>
      <c r="H42" s="41">
        <f t="shared" si="4"/>
        <v>0</v>
      </c>
      <c r="I42" s="41">
        <f t="shared" si="4"/>
        <v>0</v>
      </c>
      <c r="J42" s="41">
        <f t="shared" si="4"/>
        <v>0</v>
      </c>
      <c r="K42" s="41">
        <f t="shared" si="5"/>
        <v>0</v>
      </c>
      <c r="L42" s="41">
        <f t="shared" si="5"/>
        <v>18.93</v>
      </c>
      <c r="M42" s="41">
        <f t="shared" si="6"/>
        <v>0</v>
      </c>
      <c r="N42" s="41">
        <f t="shared" si="6"/>
        <v>0</v>
      </c>
      <c r="O42" s="41">
        <f t="shared" si="6"/>
        <v>0</v>
      </c>
      <c r="P42" s="41">
        <f t="shared" si="6"/>
        <v>0</v>
      </c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</row>
    <row r="43" spans="1:32" x14ac:dyDescent="0.3">
      <c r="A43" s="37" t="s">
        <v>6</v>
      </c>
      <c r="B43" s="50"/>
      <c r="C43" s="41">
        <f t="shared" si="4"/>
        <v>0</v>
      </c>
      <c r="D43" s="41">
        <f t="shared" si="4"/>
        <v>0</v>
      </c>
      <c r="E43" s="41">
        <f t="shared" si="4"/>
        <v>0</v>
      </c>
      <c r="F43" s="41">
        <f t="shared" si="4"/>
        <v>0</v>
      </c>
      <c r="G43" s="41">
        <f t="shared" si="4"/>
        <v>0</v>
      </c>
      <c r="H43" s="41">
        <f t="shared" si="4"/>
        <v>0</v>
      </c>
      <c r="I43" s="41">
        <f t="shared" si="4"/>
        <v>0</v>
      </c>
      <c r="J43" s="41">
        <f t="shared" si="4"/>
        <v>0</v>
      </c>
      <c r="K43" s="41">
        <f t="shared" si="5"/>
        <v>0</v>
      </c>
      <c r="L43" s="41">
        <f t="shared" si="5"/>
        <v>3.9399999999999995</v>
      </c>
      <c r="M43" s="41">
        <f t="shared" si="6"/>
        <v>0</v>
      </c>
      <c r="N43" s="41">
        <f t="shared" si="6"/>
        <v>0</v>
      </c>
      <c r="O43" s="41">
        <f t="shared" si="6"/>
        <v>0</v>
      </c>
      <c r="P43" s="41">
        <f t="shared" si="6"/>
        <v>0</v>
      </c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</row>
    <row r="44" spans="1:32" x14ac:dyDescent="0.3">
      <c r="A44" s="37" t="s">
        <v>25</v>
      </c>
      <c r="B44" s="50"/>
      <c r="C44" s="41">
        <f t="shared" si="4"/>
        <v>0</v>
      </c>
      <c r="D44" s="41">
        <f t="shared" si="4"/>
        <v>0</v>
      </c>
      <c r="E44" s="41">
        <f t="shared" si="4"/>
        <v>0</v>
      </c>
      <c r="F44" s="41">
        <f t="shared" si="4"/>
        <v>0</v>
      </c>
      <c r="G44" s="41">
        <f t="shared" si="4"/>
        <v>0</v>
      </c>
      <c r="H44" s="41">
        <f t="shared" si="4"/>
        <v>24.05</v>
      </c>
      <c r="I44" s="41">
        <f t="shared" si="4"/>
        <v>0</v>
      </c>
      <c r="J44" s="41">
        <f t="shared" si="4"/>
        <v>0</v>
      </c>
      <c r="K44" s="41">
        <f t="shared" si="5"/>
        <v>0</v>
      </c>
      <c r="L44" s="41">
        <f t="shared" si="5"/>
        <v>0</v>
      </c>
      <c r="M44" s="41">
        <f t="shared" si="6"/>
        <v>0</v>
      </c>
      <c r="N44" s="41">
        <f t="shared" si="6"/>
        <v>0</v>
      </c>
      <c r="O44" s="41">
        <f t="shared" si="6"/>
        <v>0</v>
      </c>
      <c r="P44" s="41">
        <f t="shared" si="6"/>
        <v>0</v>
      </c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</row>
    <row r="45" spans="1:32" x14ac:dyDescent="0.3">
      <c r="A45" s="37" t="s">
        <v>36</v>
      </c>
      <c r="B45" s="50"/>
      <c r="C45" s="41">
        <f t="shared" si="4"/>
        <v>0</v>
      </c>
      <c r="D45" s="41">
        <f t="shared" si="4"/>
        <v>0</v>
      </c>
      <c r="E45" s="41">
        <f t="shared" si="4"/>
        <v>0</v>
      </c>
      <c r="F45" s="41">
        <f t="shared" si="4"/>
        <v>1310.21</v>
      </c>
      <c r="G45" s="41">
        <f t="shared" si="4"/>
        <v>0</v>
      </c>
      <c r="H45" s="41">
        <f t="shared" si="4"/>
        <v>0</v>
      </c>
      <c r="I45" s="41">
        <f t="shared" si="4"/>
        <v>0</v>
      </c>
      <c r="J45" s="41">
        <f t="shared" si="4"/>
        <v>0</v>
      </c>
      <c r="K45" s="41">
        <f t="shared" si="5"/>
        <v>0</v>
      </c>
      <c r="L45" s="41">
        <f t="shared" si="5"/>
        <v>0</v>
      </c>
      <c r="M45" s="41">
        <f t="shared" si="6"/>
        <v>0</v>
      </c>
      <c r="N45" s="41">
        <f t="shared" si="6"/>
        <v>0</v>
      </c>
      <c r="O45" s="41">
        <f t="shared" si="6"/>
        <v>0</v>
      </c>
      <c r="P45" s="41">
        <f t="shared" si="6"/>
        <v>0</v>
      </c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</row>
    <row r="46" spans="1:32" x14ac:dyDescent="0.3">
      <c r="A46" s="37"/>
      <c r="B46" s="50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</row>
    <row r="47" spans="1:32" x14ac:dyDescent="0.3">
      <c r="A47" s="37" t="s">
        <v>11</v>
      </c>
      <c r="B47" s="50"/>
      <c r="C47" s="90">
        <f>SUM(C29:C46)</f>
        <v>741.38</v>
      </c>
      <c r="D47" s="90">
        <f t="shared" ref="D47:P47" si="7">SUM(D29:D46)</f>
        <v>1059.5700000000002</v>
      </c>
      <c r="E47" s="90">
        <f t="shared" si="7"/>
        <v>630.24</v>
      </c>
      <c r="F47" s="90">
        <f t="shared" si="7"/>
        <v>1940.45</v>
      </c>
      <c r="G47" s="90">
        <f t="shared" si="7"/>
        <v>563.96</v>
      </c>
      <c r="H47" s="90">
        <f t="shared" si="7"/>
        <v>917.76999999999987</v>
      </c>
      <c r="I47" s="90">
        <f t="shared" si="7"/>
        <v>1179.3800000000001</v>
      </c>
      <c r="J47" s="90">
        <f t="shared" si="7"/>
        <v>1062</v>
      </c>
      <c r="K47" s="90">
        <f t="shared" si="7"/>
        <v>1600.1100000000001</v>
      </c>
      <c r="L47" s="90">
        <f t="shared" si="7"/>
        <v>1046.0500000000002</v>
      </c>
      <c r="M47" s="90">
        <f t="shared" si="7"/>
        <v>1234.6400000000001</v>
      </c>
      <c r="N47" s="90">
        <f t="shared" si="7"/>
        <v>928.15</v>
      </c>
      <c r="O47" s="90">
        <f t="shared" si="7"/>
        <v>1450</v>
      </c>
      <c r="P47" s="90">
        <f t="shared" si="7"/>
        <v>630.61</v>
      </c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</row>
    <row r="48" spans="1:32" x14ac:dyDescent="0.3">
      <c r="A48" s="50"/>
      <c r="B48" s="50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</row>
    <row r="49" spans="1:32" ht="31.2" x14ac:dyDescent="0.3">
      <c r="A49" s="50" t="s">
        <v>119</v>
      </c>
      <c r="B49" s="50"/>
      <c r="C49" s="53">
        <v>6080</v>
      </c>
      <c r="D49" s="54">
        <v>26114</v>
      </c>
      <c r="E49" s="54">
        <v>6838</v>
      </c>
      <c r="F49" s="54">
        <v>2887</v>
      </c>
      <c r="G49" s="53">
        <v>18990</v>
      </c>
      <c r="H49" s="54">
        <v>35982</v>
      </c>
      <c r="I49" s="54">
        <v>17815</v>
      </c>
      <c r="J49" s="54">
        <v>2984</v>
      </c>
      <c r="K49" s="54">
        <v>59353</v>
      </c>
      <c r="L49" s="54">
        <v>74558</v>
      </c>
      <c r="M49" s="54">
        <v>13480</v>
      </c>
      <c r="N49" s="53">
        <v>80816</v>
      </c>
      <c r="O49" s="53">
        <v>3562</v>
      </c>
      <c r="P49" s="53">
        <v>26670</v>
      </c>
      <c r="Q49" s="52"/>
      <c r="R49" s="54">
        <v>1255936</v>
      </c>
      <c r="S49" s="54">
        <v>875292</v>
      </c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</row>
    <row r="50" spans="1:32" s="56" customFormat="1" x14ac:dyDescent="0.3">
      <c r="A50" s="74" t="s">
        <v>81</v>
      </c>
      <c r="B50" s="74"/>
      <c r="C50" s="56">
        <v>2447355</v>
      </c>
      <c r="D50" s="56">
        <f>15935088</f>
        <v>15935088</v>
      </c>
      <c r="E50" s="55"/>
      <c r="F50" s="56">
        <v>1321070</v>
      </c>
      <c r="G50" s="56">
        <v>7500571</v>
      </c>
      <c r="H50" s="56">
        <v>9650502</v>
      </c>
      <c r="I50" s="56">
        <v>7783284</v>
      </c>
      <c r="J50" s="56">
        <v>1066991</v>
      </c>
      <c r="K50" s="56">
        <f>11881881</f>
        <v>11881881</v>
      </c>
      <c r="L50" s="56">
        <v>31456850</v>
      </c>
      <c r="M50" s="56">
        <v>8217850</v>
      </c>
      <c r="N50" s="55"/>
      <c r="O50" s="55"/>
      <c r="P50" s="55">
        <v>7483012</v>
      </c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</row>
    <row r="51" spans="1:32" ht="31.2" x14ac:dyDescent="0.3">
      <c r="A51" s="50" t="s">
        <v>82</v>
      </c>
      <c r="B51" s="50"/>
      <c r="C51" s="100">
        <f>C50/C49</f>
        <v>402.52549342105266</v>
      </c>
      <c r="D51" s="102">
        <f t="shared" ref="D51:P51" si="8">D50/D49</f>
        <v>610.21245309029644</v>
      </c>
      <c r="E51" s="55">
        <f t="shared" si="8"/>
        <v>0</v>
      </c>
      <c r="F51" s="103">
        <f>F50/F49+H51</f>
        <v>725.7962585379978</v>
      </c>
      <c r="G51" s="55">
        <f t="shared" si="8"/>
        <v>394.97477619799895</v>
      </c>
      <c r="H51" s="101">
        <f t="shared" si="8"/>
        <v>268.20360180090046</v>
      </c>
      <c r="I51" s="100">
        <f t="shared" si="8"/>
        <v>436.89497614369913</v>
      </c>
      <c r="J51" s="103">
        <f>J50/J49+I51</f>
        <v>794.4656865994632</v>
      </c>
      <c r="K51" s="101">
        <f t="shared" si="8"/>
        <v>200.19006621400771</v>
      </c>
      <c r="L51" s="100">
        <f t="shared" si="8"/>
        <v>421.911129590386</v>
      </c>
      <c r="M51" s="104">
        <f t="shared" si="8"/>
        <v>609.63278931750745</v>
      </c>
      <c r="N51" s="55">
        <f t="shared" si="8"/>
        <v>0</v>
      </c>
      <c r="O51" s="55">
        <f t="shared" si="8"/>
        <v>0</v>
      </c>
      <c r="P51" s="101">
        <f t="shared" si="8"/>
        <v>280.57787776527937</v>
      </c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</row>
    <row r="52" spans="1:32" x14ac:dyDescent="0.3">
      <c r="A52" s="50" t="s">
        <v>75</v>
      </c>
      <c r="B52" s="50"/>
      <c r="C52" s="51"/>
      <c r="D52" s="51"/>
      <c r="E52" s="51"/>
      <c r="F52" s="51"/>
      <c r="G52" s="51"/>
      <c r="H52" s="51"/>
      <c r="I52" s="51"/>
      <c r="J52" s="51"/>
      <c r="K52" s="55">
        <v>214</v>
      </c>
      <c r="L52" s="51"/>
      <c r="M52" s="51"/>
      <c r="N52" s="51"/>
      <c r="O52" s="51"/>
      <c r="P52" s="51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</row>
    <row r="53" spans="1:32" x14ac:dyDescent="0.3">
      <c r="A53" s="50"/>
      <c r="B53" s="50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</row>
    <row r="54" spans="1:32" s="65" customFormat="1" ht="31.2" x14ac:dyDescent="0.3">
      <c r="A54" s="71" t="s">
        <v>122</v>
      </c>
      <c r="B54" s="71"/>
      <c r="C54" s="73">
        <f t="shared" ref="C54:O54" si="9">SUM(C29:C45)</f>
        <v>741.38</v>
      </c>
      <c r="D54" s="73">
        <f t="shared" si="9"/>
        <v>1059.5700000000002</v>
      </c>
      <c r="E54" s="73">
        <f t="shared" si="9"/>
        <v>630.24</v>
      </c>
      <c r="F54" s="73">
        <f t="shared" si="9"/>
        <v>1940.45</v>
      </c>
      <c r="G54" s="73">
        <f t="shared" si="9"/>
        <v>563.96</v>
      </c>
      <c r="H54" s="73">
        <f t="shared" si="9"/>
        <v>917.76999999999987</v>
      </c>
      <c r="I54" s="73">
        <f t="shared" si="9"/>
        <v>1179.3800000000001</v>
      </c>
      <c r="J54" s="73">
        <f t="shared" si="9"/>
        <v>1062</v>
      </c>
      <c r="K54" s="73">
        <f t="shared" si="9"/>
        <v>1600.1100000000001</v>
      </c>
      <c r="L54" s="73">
        <f t="shared" si="9"/>
        <v>1046.0500000000002</v>
      </c>
      <c r="M54" s="73">
        <f t="shared" si="9"/>
        <v>1234.6400000000001</v>
      </c>
      <c r="N54" s="73">
        <f t="shared" si="9"/>
        <v>928.15</v>
      </c>
      <c r="O54" s="73">
        <f t="shared" si="9"/>
        <v>1450</v>
      </c>
      <c r="P54" s="73" t="e">
        <f>SUM(AD8:AD24)</f>
        <v>#REF!</v>
      </c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</row>
    <row r="55" spans="1:32" s="65" customFormat="1" ht="31.2" x14ac:dyDescent="0.3">
      <c r="A55" s="71" t="s">
        <v>123</v>
      </c>
      <c r="B55" s="71"/>
      <c r="C55" s="34">
        <f t="shared" ref="C55:P55" si="10">C54-$G$54</f>
        <v>177.41999999999996</v>
      </c>
      <c r="D55" s="34">
        <f t="shared" si="10"/>
        <v>495.61000000000013</v>
      </c>
      <c r="E55" s="34">
        <f t="shared" si="10"/>
        <v>66.279999999999973</v>
      </c>
      <c r="F55" s="34">
        <f t="shared" si="10"/>
        <v>1376.49</v>
      </c>
      <c r="G55" s="34">
        <f t="shared" si="10"/>
        <v>0</v>
      </c>
      <c r="H55" s="34">
        <f t="shared" si="10"/>
        <v>353.80999999999983</v>
      </c>
      <c r="I55" s="34">
        <f t="shared" si="10"/>
        <v>615.42000000000007</v>
      </c>
      <c r="J55" s="34">
        <f t="shared" si="10"/>
        <v>498.03999999999996</v>
      </c>
      <c r="K55" s="34">
        <f t="shared" si="10"/>
        <v>1036.1500000000001</v>
      </c>
      <c r="L55" s="34">
        <f t="shared" si="10"/>
        <v>482.09000000000015</v>
      </c>
      <c r="M55" s="34">
        <f t="shared" si="10"/>
        <v>670.68000000000006</v>
      </c>
      <c r="N55" s="34">
        <f t="shared" si="10"/>
        <v>364.18999999999994</v>
      </c>
      <c r="O55" s="34">
        <f t="shared" si="10"/>
        <v>886.04</v>
      </c>
      <c r="P55" s="34" t="e">
        <f t="shared" si="10"/>
        <v>#REF!</v>
      </c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</row>
    <row r="56" spans="1:32" x14ac:dyDescent="0.3">
      <c r="A56" s="50"/>
      <c r="B56" s="50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</row>
    <row r="57" spans="1:32" s="56" customFormat="1" x14ac:dyDescent="0.3">
      <c r="A57" s="75" t="s">
        <v>121</v>
      </c>
      <c r="B57" s="75"/>
      <c r="P57" s="56">
        <v>3904918</v>
      </c>
    </row>
    <row r="58" spans="1:32" s="56" customFormat="1" ht="31.2" x14ac:dyDescent="0.3">
      <c r="A58" s="76" t="s">
        <v>124</v>
      </c>
      <c r="B58" s="76"/>
      <c r="P58" s="56">
        <v>2802274</v>
      </c>
    </row>
    <row r="59" spans="1:32" s="56" customFormat="1" x14ac:dyDescent="0.3">
      <c r="A59" s="75"/>
      <c r="B59" s="75"/>
      <c r="L59" s="56">
        <v>56160055</v>
      </c>
    </row>
    <row r="60" spans="1:32" s="56" customFormat="1" x14ac:dyDescent="0.3">
      <c r="A60" s="75" t="s">
        <v>88</v>
      </c>
      <c r="B60" s="75"/>
    </row>
    <row r="61" spans="1:32" s="56" customFormat="1" x14ac:dyDescent="0.3">
      <c r="A61" s="75"/>
      <c r="B61" s="75"/>
    </row>
    <row r="63" spans="1:32" x14ac:dyDescent="0.3">
      <c r="A63" s="50" t="s">
        <v>77</v>
      </c>
      <c r="B63" s="50"/>
      <c r="C63" s="56">
        <v>1162269</v>
      </c>
      <c r="D63" s="56"/>
      <c r="E63" s="56"/>
      <c r="F63" s="56"/>
      <c r="G63" s="56">
        <v>2212868</v>
      </c>
      <c r="H63" s="56">
        <v>4362454</v>
      </c>
      <c r="I63" s="56">
        <v>2744482</v>
      </c>
      <c r="J63" s="56"/>
      <c r="K63" s="56"/>
      <c r="L63" s="56">
        <v>10045473</v>
      </c>
      <c r="M63" s="56"/>
      <c r="N63" s="56"/>
      <c r="O63" s="56"/>
      <c r="P63" s="56">
        <v>2250394</v>
      </c>
    </row>
    <row r="64" spans="1:32" ht="31.2" x14ac:dyDescent="0.3">
      <c r="A64" s="50" t="s">
        <v>79</v>
      </c>
      <c r="B64" s="50"/>
      <c r="C64" s="56">
        <f>C63/C49</f>
        <v>191.1626644736842</v>
      </c>
      <c r="F64" s="56"/>
      <c r="G64" s="56">
        <f>G63/G49</f>
        <v>116.52806740389678</v>
      </c>
      <c r="H64" s="56">
        <f>H63/H49</f>
        <v>121.2398977266411</v>
      </c>
      <c r="I64" s="56">
        <f>I63/I49</f>
        <v>154.05456076340164</v>
      </c>
      <c r="J64" s="56"/>
      <c r="K64" s="56"/>
      <c r="L64" s="56">
        <f>L63/L49</f>
        <v>134.73367043107379</v>
      </c>
      <c r="M64" s="56">
        <f t="shared" ref="M64:P64" si="11">M63/M49</f>
        <v>0</v>
      </c>
      <c r="N64" s="56">
        <f t="shared" si="11"/>
        <v>0</v>
      </c>
      <c r="O64" s="56">
        <f t="shared" si="11"/>
        <v>0</v>
      </c>
      <c r="P64" s="56">
        <f t="shared" si="11"/>
        <v>84.379227596550436</v>
      </c>
    </row>
    <row r="65" spans="1:16" x14ac:dyDescent="0.3">
      <c r="A65" s="50"/>
      <c r="B65" s="50"/>
      <c r="C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</row>
    <row r="66" spans="1:16" x14ac:dyDescent="0.3">
      <c r="A66" s="32" t="s">
        <v>78</v>
      </c>
      <c r="C66" s="56">
        <f>761691+248426</f>
        <v>1010117</v>
      </c>
      <c r="D66" s="56"/>
      <c r="E66" s="56"/>
      <c r="F66" s="56"/>
      <c r="G66" s="56">
        <v>1498182</v>
      </c>
      <c r="H66" s="56">
        <v>3056232</v>
      </c>
      <c r="I66" s="56">
        <v>3229925</v>
      </c>
      <c r="J66" s="56"/>
      <c r="K66" s="56"/>
      <c r="L66" s="56">
        <v>10738966</v>
      </c>
      <c r="M66" s="56"/>
      <c r="N66" s="56"/>
      <c r="O66" s="56"/>
      <c r="P66" s="56">
        <v>2648208</v>
      </c>
    </row>
    <row r="67" spans="1:16" ht="31.2" x14ac:dyDescent="0.3">
      <c r="A67" s="57" t="s">
        <v>80</v>
      </c>
      <c r="B67" s="57"/>
      <c r="C67" s="56">
        <f>C66/C49</f>
        <v>166.1376644736842</v>
      </c>
      <c r="D67" s="56"/>
      <c r="E67" s="56"/>
      <c r="F67" s="56"/>
      <c r="G67" s="56">
        <f>G66/G49</f>
        <v>78.893206951026855</v>
      </c>
      <c r="H67" s="56">
        <f>H66/H49</f>
        <v>84.937802234450558</v>
      </c>
      <c r="I67" s="56">
        <f>I66/I49</f>
        <v>181.30367667695762</v>
      </c>
      <c r="J67" s="56"/>
      <c r="K67" s="56"/>
      <c r="L67" s="56">
        <f>L66/L49</f>
        <v>144.03505995332492</v>
      </c>
      <c r="M67" s="56">
        <f t="shared" ref="M67:P67" si="12">M66/M49</f>
        <v>0</v>
      </c>
      <c r="N67" s="56">
        <f t="shared" si="12"/>
        <v>0</v>
      </c>
      <c r="O67" s="56">
        <f t="shared" si="12"/>
        <v>0</v>
      </c>
      <c r="P67" s="56">
        <f t="shared" si="12"/>
        <v>99.29538807649044</v>
      </c>
    </row>
    <row r="68" spans="1:16" x14ac:dyDescent="0.3">
      <c r="A68" s="57"/>
      <c r="B68" s="57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</row>
    <row r="69" spans="1:16" x14ac:dyDescent="0.3">
      <c r="A69" s="57" t="s">
        <v>96</v>
      </c>
      <c r="B69" s="57"/>
      <c r="C69" s="56"/>
      <c r="D69" s="56"/>
      <c r="E69" s="56"/>
      <c r="F69" s="56"/>
      <c r="H69" s="56"/>
      <c r="I69" s="56"/>
      <c r="J69" s="56"/>
      <c r="K69" s="56"/>
      <c r="L69" s="56"/>
      <c r="M69" s="56"/>
      <c r="N69" s="56"/>
      <c r="O69" s="56"/>
      <c r="P69" s="56">
        <v>2494283</v>
      </c>
    </row>
    <row r="70" spans="1:16" ht="31.2" x14ac:dyDescent="0.3">
      <c r="A70" s="57" t="s">
        <v>97</v>
      </c>
      <c r="B70" s="57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>
        <f>P69/P49</f>
        <v>93.523922009748787</v>
      </c>
    </row>
    <row r="71" spans="1:16" x14ac:dyDescent="0.3">
      <c r="A71" s="57"/>
      <c r="B71" s="57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</row>
    <row r="72" spans="1:16" x14ac:dyDescent="0.3">
      <c r="A72" s="57"/>
      <c r="B72" s="57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</row>
    <row r="73" spans="1:16" x14ac:dyDescent="0.3">
      <c r="A73" s="50" t="s">
        <v>86</v>
      </c>
      <c r="B73" s="50"/>
      <c r="C73" s="56">
        <v>1084765</v>
      </c>
      <c r="D73" s="56"/>
      <c r="E73" s="56"/>
      <c r="F73" s="56"/>
      <c r="G73" s="56">
        <v>2262917</v>
      </c>
      <c r="H73" s="56">
        <v>4319931</v>
      </c>
      <c r="I73" s="56">
        <v>2395026</v>
      </c>
      <c r="J73" s="56"/>
      <c r="K73" s="56"/>
      <c r="L73" s="56">
        <v>8661338</v>
      </c>
      <c r="M73" s="56"/>
      <c r="N73" s="56"/>
      <c r="O73" s="56"/>
      <c r="P73" s="56">
        <v>2087341</v>
      </c>
    </row>
    <row r="74" spans="1:16" ht="31.2" x14ac:dyDescent="0.3">
      <c r="A74" s="50" t="s">
        <v>83</v>
      </c>
      <c r="B74" s="50"/>
      <c r="C74" s="56">
        <f>C73/C49</f>
        <v>178.41529605263159</v>
      </c>
      <c r="D74" s="56"/>
      <c r="E74" s="56"/>
      <c r="F74" s="56"/>
      <c r="G74" s="56">
        <f>G73/G49</f>
        <v>119.16361242759346</v>
      </c>
      <c r="H74" s="56">
        <f>H73/H49</f>
        <v>120.05811238952809</v>
      </c>
      <c r="I74" s="56">
        <f>I73/I49</f>
        <v>134.43873140611845</v>
      </c>
      <c r="J74" s="56"/>
      <c r="K74" s="56"/>
      <c r="L74" s="56">
        <f>L73/L49</f>
        <v>116.16913007323157</v>
      </c>
      <c r="M74" s="56">
        <f t="shared" ref="M74:P74" si="13">M73/M49</f>
        <v>0</v>
      </c>
      <c r="N74" s="56">
        <f t="shared" si="13"/>
        <v>0</v>
      </c>
      <c r="O74" s="56">
        <f t="shared" si="13"/>
        <v>0</v>
      </c>
      <c r="P74" s="56">
        <f t="shared" si="13"/>
        <v>78.26550431196101</v>
      </c>
    </row>
    <row r="75" spans="1:16" x14ac:dyDescent="0.3">
      <c r="A75" s="50"/>
      <c r="B75" s="50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</row>
    <row r="76" spans="1:16" x14ac:dyDescent="0.3">
      <c r="A76" s="32" t="s">
        <v>84</v>
      </c>
      <c r="C76" s="56">
        <f>860936+488680</f>
        <v>1349616</v>
      </c>
      <c r="D76" s="56"/>
      <c r="E76" s="56"/>
      <c r="F76" s="56"/>
      <c r="G76" s="56">
        <v>1555477</v>
      </c>
      <c r="H76" s="56">
        <v>2754726</v>
      </c>
      <c r="I76" s="56">
        <v>3217085</v>
      </c>
      <c r="J76" s="56"/>
      <c r="K76" s="56"/>
      <c r="L76" s="56">
        <v>9299530</v>
      </c>
      <c r="M76" s="56"/>
      <c r="N76" s="56"/>
      <c r="O76" s="56"/>
      <c r="P76" s="56">
        <v>2500914</v>
      </c>
    </row>
    <row r="77" spans="1:16" ht="31.2" x14ac:dyDescent="0.3">
      <c r="A77" s="57" t="s">
        <v>85</v>
      </c>
      <c r="B77" s="57"/>
      <c r="C77" s="56">
        <f>C76/C49</f>
        <v>221.97631578947369</v>
      </c>
      <c r="D77" s="56"/>
      <c r="E77" s="56"/>
      <c r="F77" s="56"/>
      <c r="G77" s="56">
        <f>G76/G49</f>
        <v>81.910321221695625</v>
      </c>
      <c r="H77" s="56">
        <f>H76/H49</f>
        <v>76.558445889611477</v>
      </c>
      <c r="I77" s="56">
        <f>I76/I49</f>
        <v>180.58293572831883</v>
      </c>
      <c r="J77" s="56"/>
      <c r="K77" s="56"/>
      <c r="L77" s="56">
        <f>L76/L49</f>
        <v>124.72880173824406</v>
      </c>
      <c r="M77" s="56">
        <f t="shared" ref="M77:P77" si="14">M76/M49</f>
        <v>0</v>
      </c>
      <c r="N77" s="56">
        <f t="shared" si="14"/>
        <v>0</v>
      </c>
      <c r="O77" s="56">
        <f t="shared" si="14"/>
        <v>0</v>
      </c>
      <c r="P77" s="56">
        <f t="shared" si="14"/>
        <v>93.772553430821148</v>
      </c>
    </row>
    <row r="78" spans="1:16" x14ac:dyDescent="0.3">
      <c r="A78" s="57"/>
      <c r="B78" s="57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</row>
    <row r="79" spans="1:16" ht="31.2" x14ac:dyDescent="0.3">
      <c r="A79" s="57" t="s">
        <v>98</v>
      </c>
      <c r="B79" s="57"/>
      <c r="C79" s="56"/>
      <c r="D79" s="56"/>
      <c r="E79" s="56"/>
      <c r="F79" s="56"/>
      <c r="G79" s="56"/>
      <c r="H79" s="34" t="s">
        <v>95</v>
      </c>
      <c r="I79" s="56"/>
      <c r="J79" s="56"/>
      <c r="K79" s="56"/>
      <c r="L79" s="56"/>
      <c r="M79" s="56"/>
      <c r="N79" s="56"/>
      <c r="O79" s="56"/>
      <c r="P79" s="56">
        <v>2626311</v>
      </c>
    </row>
    <row r="80" spans="1:16" x14ac:dyDescent="0.3">
      <c r="A80" s="57" t="s">
        <v>94</v>
      </c>
      <c r="B80" s="57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>
        <f>P79/P49</f>
        <v>98.474353205849269</v>
      </c>
    </row>
    <row r="81" spans="1:16" x14ac:dyDescent="0.3">
      <c r="A81" s="63" t="s">
        <v>131</v>
      </c>
      <c r="B81" s="63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</row>
    <row r="82" spans="1:16" x14ac:dyDescent="0.3">
      <c r="A82" s="57" t="s">
        <v>130</v>
      </c>
      <c r="B82" s="57"/>
      <c r="D82" s="56"/>
      <c r="E82" s="56"/>
      <c r="F82" s="56"/>
      <c r="G82" s="56"/>
      <c r="H82" s="56"/>
      <c r="I82" s="56"/>
      <c r="J82" s="56"/>
      <c r="K82" s="56"/>
      <c r="L82" s="56">
        <f>4304771+4344989</f>
        <v>8649760</v>
      </c>
      <c r="M82" s="56"/>
      <c r="N82" s="56"/>
      <c r="O82" s="56"/>
      <c r="P82" s="56"/>
    </row>
    <row r="83" spans="1:16" ht="31.2" x14ac:dyDescent="0.3">
      <c r="A83" s="57" t="s">
        <v>132</v>
      </c>
      <c r="B83" s="57"/>
      <c r="C83" s="56"/>
      <c r="D83" s="56"/>
      <c r="E83" s="56"/>
      <c r="F83" s="56"/>
      <c r="G83" s="56"/>
      <c r="H83" s="56"/>
      <c r="I83" s="56"/>
      <c r="J83" s="56"/>
      <c r="K83" s="56"/>
      <c r="L83" s="56">
        <f>L82/L49</f>
        <v>116.01384157300357</v>
      </c>
      <c r="M83" s="56"/>
      <c r="N83" s="56"/>
      <c r="O83" s="56"/>
      <c r="P83" s="56"/>
    </row>
    <row r="84" spans="1:16" x14ac:dyDescent="0.3">
      <c r="A84" s="57"/>
      <c r="B84" s="57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</row>
    <row r="85" spans="1:16" x14ac:dyDescent="0.3">
      <c r="A85" s="57"/>
      <c r="B85" s="57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</row>
    <row r="86" spans="1:16" x14ac:dyDescent="0.3">
      <c r="A86" s="57"/>
      <c r="B86" s="57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</row>
    <row r="87" spans="1:16" x14ac:dyDescent="0.3">
      <c r="A87" s="57"/>
      <c r="B87" s="57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</row>
    <row r="88" spans="1:16" ht="31.2" x14ac:dyDescent="0.3">
      <c r="A88" s="57" t="s">
        <v>87</v>
      </c>
      <c r="B88" s="57"/>
      <c r="C88" s="56">
        <v>3597479</v>
      </c>
      <c r="D88" s="56"/>
      <c r="E88" s="56"/>
      <c r="F88" s="56"/>
      <c r="G88" s="56">
        <v>10345098</v>
      </c>
      <c r="H88" s="56">
        <v>17407306</v>
      </c>
      <c r="I88" s="56">
        <v>12474937</v>
      </c>
      <c r="J88" s="56"/>
      <c r="K88" s="56"/>
      <c r="L88" s="56">
        <v>61819533</v>
      </c>
      <c r="M88" s="56"/>
      <c r="N88" s="56"/>
      <c r="O88" s="56"/>
      <c r="P88" s="56">
        <v>11404599</v>
      </c>
    </row>
    <row r="89" spans="1:16" ht="46.8" x14ac:dyDescent="0.3">
      <c r="A89" s="57" t="s">
        <v>90</v>
      </c>
      <c r="B89" s="57"/>
      <c r="C89" s="56">
        <f>C88/C49</f>
        <v>591.69062499999995</v>
      </c>
      <c r="D89" s="56"/>
      <c r="E89" s="56"/>
      <c r="F89" s="56"/>
      <c r="G89" s="56">
        <f>G88/G49</f>
        <v>544.765560821485</v>
      </c>
      <c r="H89" s="56">
        <f>H88/H49</f>
        <v>483.77816686120838</v>
      </c>
      <c r="I89" s="56">
        <f>I88/I49</f>
        <v>700.24905978108336</v>
      </c>
      <c r="J89" s="56">
        <f t="shared" ref="J89:P89" si="15">J88/J49</f>
        <v>0</v>
      </c>
      <c r="K89" s="56">
        <f t="shared" si="15"/>
        <v>0</v>
      </c>
      <c r="L89" s="56">
        <f t="shared" si="15"/>
        <v>829.14687893988571</v>
      </c>
      <c r="M89" s="56">
        <f t="shared" si="15"/>
        <v>0</v>
      </c>
      <c r="N89" s="56">
        <f t="shared" si="15"/>
        <v>0</v>
      </c>
      <c r="O89" s="56">
        <f t="shared" si="15"/>
        <v>0</v>
      </c>
      <c r="P89" s="56">
        <f t="shared" si="15"/>
        <v>427.61901012373454</v>
      </c>
    </row>
    <row r="90" spans="1:16" x14ac:dyDescent="0.3">
      <c r="A90" s="57" t="s">
        <v>88</v>
      </c>
      <c r="B90" s="57"/>
      <c r="C90" s="56">
        <v>3551635</v>
      </c>
      <c r="D90" s="56"/>
      <c r="E90" s="56"/>
      <c r="F90" s="56"/>
      <c r="G90" s="56">
        <v>9072030</v>
      </c>
      <c r="H90" s="56">
        <v>16634378</v>
      </c>
      <c r="I90" s="56">
        <v>13574150</v>
      </c>
      <c r="J90" s="56"/>
      <c r="K90" s="56"/>
      <c r="L90" s="56"/>
      <c r="M90" s="56"/>
      <c r="N90" s="56"/>
      <c r="O90" s="56"/>
      <c r="P90" s="56">
        <v>10174862</v>
      </c>
    </row>
    <row r="91" spans="1:16" ht="31.2" x14ac:dyDescent="0.3">
      <c r="A91" s="57" t="s">
        <v>89</v>
      </c>
      <c r="B91" s="57"/>
      <c r="C91" s="56">
        <f>C90/C49</f>
        <v>584.1504934210526</v>
      </c>
      <c r="D91" s="56"/>
      <c r="E91" s="56"/>
      <c r="F91" s="56"/>
      <c r="G91" s="56">
        <f>G90/G49</f>
        <v>477.7266982622433</v>
      </c>
      <c r="H91" s="56">
        <f>H90/H49</f>
        <v>462.29720415763438</v>
      </c>
      <c r="I91" s="56">
        <f>I90/I49</f>
        <v>761.95060342408078</v>
      </c>
      <c r="J91" s="56">
        <f t="shared" ref="J91:P91" si="16">J90/J49</f>
        <v>0</v>
      </c>
      <c r="K91" s="56">
        <f t="shared" si="16"/>
        <v>0</v>
      </c>
      <c r="L91" s="56">
        <f t="shared" si="16"/>
        <v>0</v>
      </c>
      <c r="M91" s="56">
        <f t="shared" si="16"/>
        <v>0</v>
      </c>
      <c r="N91" s="56">
        <f t="shared" si="16"/>
        <v>0</v>
      </c>
      <c r="O91" s="56">
        <f t="shared" si="16"/>
        <v>0</v>
      </c>
      <c r="P91" s="56">
        <f t="shared" si="16"/>
        <v>381.50963629546305</v>
      </c>
    </row>
    <row r="92" spans="1:16" ht="31.2" x14ac:dyDescent="0.3">
      <c r="A92" s="57" t="s">
        <v>93</v>
      </c>
      <c r="B92" s="57"/>
      <c r="C92" s="56">
        <f>C88-C90</f>
        <v>45844</v>
      </c>
      <c r="D92" s="56"/>
      <c r="E92" s="56"/>
      <c r="F92" s="56"/>
      <c r="G92" s="56">
        <f>G88-G90</f>
        <v>1273068</v>
      </c>
      <c r="H92" s="56">
        <f>H88-H90</f>
        <v>772928</v>
      </c>
      <c r="I92" s="56">
        <f>I88-I90</f>
        <v>-1099213</v>
      </c>
      <c r="J92" s="56">
        <f t="shared" ref="J92:P92" si="17">J88-J90</f>
        <v>0</v>
      </c>
      <c r="K92" s="56">
        <f t="shared" si="17"/>
        <v>0</v>
      </c>
      <c r="L92" s="56">
        <f t="shared" si="17"/>
        <v>61819533</v>
      </c>
      <c r="M92" s="56">
        <f t="shared" si="17"/>
        <v>0</v>
      </c>
      <c r="N92" s="56">
        <f t="shared" si="17"/>
        <v>0</v>
      </c>
      <c r="O92" s="56">
        <f t="shared" si="17"/>
        <v>0</v>
      </c>
      <c r="P92" s="56">
        <f t="shared" si="17"/>
        <v>1229737</v>
      </c>
    </row>
    <row r="93" spans="1:16" x14ac:dyDescent="0.3">
      <c r="A93" s="57"/>
      <c r="B93" s="57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</row>
    <row r="94" spans="1:16" ht="31.2" x14ac:dyDescent="0.3">
      <c r="A94" s="63" t="s">
        <v>125</v>
      </c>
      <c r="B94" s="63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</row>
    <row r="95" spans="1:16" s="56" customFormat="1" x14ac:dyDescent="0.3">
      <c r="A95" s="56" t="s">
        <v>127</v>
      </c>
      <c r="C95" s="56">
        <v>5941605</v>
      </c>
      <c r="G95" s="56">
        <v>20022197</v>
      </c>
      <c r="H95" s="56">
        <v>15907256</v>
      </c>
      <c r="I95" s="56">
        <v>9202934</v>
      </c>
      <c r="L95" s="56">
        <v>77237160</v>
      </c>
      <c r="P95" s="56">
        <v>23368567</v>
      </c>
    </row>
    <row r="96" spans="1:16" s="56" customFormat="1" x14ac:dyDescent="0.3">
      <c r="A96" s="56" t="s">
        <v>126</v>
      </c>
      <c r="C96" s="56">
        <v>585761</v>
      </c>
      <c r="G96" s="56">
        <v>18722629</v>
      </c>
      <c r="H96" s="56">
        <v>14463883</v>
      </c>
      <c r="I96" s="56">
        <v>10302147</v>
      </c>
      <c r="L96" s="56">
        <v>73269848</v>
      </c>
      <c r="P96" s="56">
        <v>22138820</v>
      </c>
    </row>
    <row r="97" spans="1:24" x14ac:dyDescent="0.3">
      <c r="A97" s="56" t="s">
        <v>128</v>
      </c>
      <c r="B97" s="56"/>
      <c r="C97" s="77">
        <f>C95-C96</f>
        <v>5355844</v>
      </c>
      <c r="D97" s="77">
        <f t="shared" ref="D97:O97" si="18">D95-D96</f>
        <v>0</v>
      </c>
      <c r="E97" s="77">
        <f t="shared" si="18"/>
        <v>0</v>
      </c>
      <c r="F97" s="77">
        <f t="shared" si="18"/>
        <v>0</v>
      </c>
      <c r="G97" s="77">
        <f t="shared" si="18"/>
        <v>1299568</v>
      </c>
      <c r="H97" s="77">
        <f t="shared" si="18"/>
        <v>1443373</v>
      </c>
      <c r="I97" s="77">
        <f t="shared" si="18"/>
        <v>-1099213</v>
      </c>
      <c r="J97" s="77">
        <f t="shared" si="18"/>
        <v>0</v>
      </c>
      <c r="K97" s="77">
        <f t="shared" si="18"/>
        <v>0</v>
      </c>
      <c r="L97" s="77">
        <f t="shared" si="18"/>
        <v>3967312</v>
      </c>
      <c r="M97" s="77">
        <f t="shared" si="18"/>
        <v>0</v>
      </c>
      <c r="N97" s="77">
        <f t="shared" si="18"/>
        <v>0</v>
      </c>
      <c r="O97" s="77">
        <f t="shared" si="18"/>
        <v>0</v>
      </c>
      <c r="P97" s="77">
        <f>P95-P96</f>
        <v>1229747</v>
      </c>
    </row>
    <row r="98" spans="1:24" s="70" customFormat="1" ht="31.2" x14ac:dyDescent="0.3">
      <c r="A98" s="78" t="s">
        <v>129</v>
      </c>
      <c r="B98" s="78"/>
      <c r="C98" s="56">
        <f>C95/C49</f>
        <v>977.23766447368416</v>
      </c>
      <c r="D98" s="56">
        <f t="shared" ref="D98:O98" si="19">D95/D49</f>
        <v>0</v>
      </c>
      <c r="E98" s="56">
        <f t="shared" si="19"/>
        <v>0</v>
      </c>
      <c r="F98" s="56">
        <f t="shared" si="19"/>
        <v>0</v>
      </c>
      <c r="G98" s="56">
        <f t="shared" si="19"/>
        <v>1054.3547656661401</v>
      </c>
      <c r="H98" s="56">
        <f t="shared" si="19"/>
        <v>442.08926685565007</v>
      </c>
      <c r="I98" s="56">
        <f t="shared" si="19"/>
        <v>516.58344092057257</v>
      </c>
      <c r="J98" s="56">
        <f t="shared" si="19"/>
        <v>0</v>
      </c>
      <c r="K98" s="56">
        <f t="shared" si="19"/>
        <v>0</v>
      </c>
      <c r="L98" s="56">
        <f t="shared" si="19"/>
        <v>1035.9339038064327</v>
      </c>
      <c r="M98" s="56">
        <f t="shared" si="19"/>
        <v>0</v>
      </c>
      <c r="N98" s="56">
        <f t="shared" si="19"/>
        <v>0</v>
      </c>
      <c r="O98" s="56">
        <f t="shared" si="19"/>
        <v>0</v>
      </c>
      <c r="P98" s="56">
        <f>P95/P49</f>
        <v>876.21173603299587</v>
      </c>
    </row>
    <row r="99" spans="1:24" s="65" customFormat="1" ht="31.2" x14ac:dyDescent="0.3">
      <c r="A99" s="62" t="s">
        <v>104</v>
      </c>
      <c r="B99" s="62"/>
      <c r="C99" s="33" t="s">
        <v>106</v>
      </c>
      <c r="G99" s="33" t="s">
        <v>105</v>
      </c>
      <c r="H99" s="67">
        <v>0.11</v>
      </c>
    </row>
    <row r="100" spans="1:24" s="65" customFormat="1" x14ac:dyDescent="0.3">
      <c r="A100" s="69" t="s">
        <v>120</v>
      </c>
      <c r="B100" s="69"/>
      <c r="C100" s="58" t="s">
        <v>65</v>
      </c>
      <c r="G100" s="33"/>
      <c r="H100" s="67"/>
    </row>
    <row r="101" spans="1:24" x14ac:dyDescent="0.3">
      <c r="A101" s="32" t="s">
        <v>52</v>
      </c>
    </row>
    <row r="102" spans="1:24" x14ac:dyDescent="0.3">
      <c r="A102" s="60" t="s">
        <v>59</v>
      </c>
      <c r="B102" s="60"/>
    </row>
    <row r="103" spans="1:24" x14ac:dyDescent="0.3">
      <c r="F103" s="58"/>
    </row>
    <row r="106" spans="1:24" x14ac:dyDescent="0.3">
      <c r="D106" s="58"/>
    </row>
    <row r="107" spans="1:24" ht="46.8" x14ac:dyDescent="0.3">
      <c r="A107" s="57" t="s">
        <v>102</v>
      </c>
      <c r="B107" s="57"/>
      <c r="C107" s="58" t="s">
        <v>67</v>
      </c>
      <c r="D107" s="58" t="s">
        <v>54</v>
      </c>
      <c r="E107" s="58" t="s">
        <v>40</v>
      </c>
      <c r="F107" s="25" t="s">
        <v>64</v>
      </c>
      <c r="G107" s="25" t="s">
        <v>91</v>
      </c>
      <c r="H107" s="58" t="s">
        <v>68</v>
      </c>
      <c r="I107" s="25" t="s">
        <v>92</v>
      </c>
      <c r="J107" s="58" t="s">
        <v>60</v>
      </c>
      <c r="L107" s="25" t="s">
        <v>108</v>
      </c>
      <c r="N107" s="58" t="s">
        <v>48</v>
      </c>
      <c r="P107" s="58" t="s">
        <v>43</v>
      </c>
      <c r="X107" s="25" t="s">
        <v>29</v>
      </c>
    </row>
    <row r="108" spans="1:24" s="65" customFormat="1" x14ac:dyDescent="0.3">
      <c r="A108" s="61" t="s">
        <v>103</v>
      </c>
      <c r="B108" s="61"/>
      <c r="D108" s="68"/>
      <c r="L108" s="65" t="s">
        <v>107</v>
      </c>
      <c r="P108" s="65" t="s">
        <v>133</v>
      </c>
    </row>
    <row r="109" spans="1:24" s="65" customFormat="1" ht="31.2" x14ac:dyDescent="0.3">
      <c r="A109" s="62" t="s">
        <v>101</v>
      </c>
      <c r="B109" s="62"/>
      <c r="C109" s="65">
        <v>26</v>
      </c>
      <c r="D109" s="66">
        <v>35</v>
      </c>
      <c r="E109" s="65">
        <v>30</v>
      </c>
      <c r="H109" s="65">
        <v>16</v>
      </c>
      <c r="I109" s="65">
        <v>37</v>
      </c>
      <c r="J109" s="65">
        <v>16</v>
      </c>
      <c r="K109" s="65">
        <v>35</v>
      </c>
      <c r="L109" s="65">
        <v>155</v>
      </c>
      <c r="N109" s="65">
        <v>30</v>
      </c>
      <c r="P109" s="65">
        <v>26</v>
      </c>
    </row>
    <row r="111" spans="1:24" x14ac:dyDescent="0.3">
      <c r="A111" s="32" t="s">
        <v>99</v>
      </c>
      <c r="P111" s="25" t="s">
        <v>100</v>
      </c>
    </row>
    <row r="113" spans="1:19" s="64" customFormat="1" ht="31.2" x14ac:dyDescent="0.3">
      <c r="A113" s="59" t="s">
        <v>136</v>
      </c>
      <c r="B113" s="59"/>
      <c r="G113" s="64" t="s">
        <v>134</v>
      </c>
      <c r="H113" s="64" t="s">
        <v>135</v>
      </c>
      <c r="L113" s="64" t="s">
        <v>135</v>
      </c>
      <c r="M113" s="64" t="s">
        <v>135</v>
      </c>
      <c r="P113" s="64" t="s">
        <v>135</v>
      </c>
    </row>
    <row r="115" spans="1:19" s="65" customFormat="1" x14ac:dyDescent="0.3">
      <c r="A115" s="79" t="s">
        <v>137</v>
      </c>
      <c r="B115" s="79"/>
      <c r="C115" s="65" t="s">
        <v>138</v>
      </c>
      <c r="D115" s="65" t="s">
        <v>138</v>
      </c>
      <c r="E115" s="65" t="s">
        <v>139</v>
      </c>
      <c r="F115" s="65" t="s">
        <v>138</v>
      </c>
      <c r="G115" s="65" t="s">
        <v>138</v>
      </c>
      <c r="H115" s="65" t="s">
        <v>138</v>
      </c>
      <c r="I115" s="65" t="s">
        <v>138</v>
      </c>
      <c r="J115" s="65" t="s">
        <v>138</v>
      </c>
      <c r="K115" s="65" t="s">
        <v>138</v>
      </c>
      <c r="L115" s="65" t="s">
        <v>138</v>
      </c>
      <c r="M115" s="65" t="s">
        <v>138</v>
      </c>
      <c r="N115" s="65" t="s">
        <v>138</v>
      </c>
      <c r="O115" s="65" t="s">
        <v>139</v>
      </c>
      <c r="P115" s="65" t="s">
        <v>139</v>
      </c>
    </row>
    <row r="116" spans="1:19" s="80" customFormat="1" ht="35.25" customHeight="1" x14ac:dyDescent="0.3">
      <c r="A116" s="82"/>
      <c r="B116" s="81"/>
    </row>
    <row r="117" spans="1:19" s="84" customFormat="1" ht="35.25" customHeight="1" x14ac:dyDescent="0.3">
      <c r="A117" s="85" t="s">
        <v>148</v>
      </c>
      <c r="B117" s="83"/>
      <c r="C117" s="84">
        <v>35.6</v>
      </c>
      <c r="D117" s="84">
        <v>16.7</v>
      </c>
      <c r="E117" s="84">
        <v>35.799999999999997</v>
      </c>
      <c r="F117" s="84">
        <v>1.3</v>
      </c>
      <c r="G117" s="84">
        <v>36.200000000000003</v>
      </c>
      <c r="H117" s="84">
        <v>34.6</v>
      </c>
      <c r="I117" s="84">
        <v>33.9</v>
      </c>
      <c r="J117" s="84">
        <v>1.5</v>
      </c>
      <c r="K117" s="84">
        <v>20.100000000000001</v>
      </c>
      <c r="L117" s="84">
        <v>32.9</v>
      </c>
      <c r="M117" s="84">
        <v>3.8</v>
      </c>
      <c r="N117" s="84">
        <v>35.200000000000003</v>
      </c>
      <c r="O117" s="84">
        <v>2</v>
      </c>
      <c r="P117" s="84">
        <v>36.200000000000003</v>
      </c>
      <c r="R117" s="65">
        <v>907</v>
      </c>
      <c r="S117" s="65">
        <v>484</v>
      </c>
    </row>
    <row r="118" spans="1:19" s="65" customFormat="1" ht="29.25" customHeight="1" x14ac:dyDescent="0.3">
      <c r="A118" s="33" t="s">
        <v>149</v>
      </c>
      <c r="B118" s="86" t="s">
        <v>140</v>
      </c>
      <c r="C118" s="65">
        <v>75</v>
      </c>
      <c r="D118" s="65">
        <v>140</v>
      </c>
      <c r="E118" s="65">
        <v>85</v>
      </c>
      <c r="F118" s="65">
        <v>13</v>
      </c>
      <c r="G118" s="65">
        <v>124</v>
      </c>
      <c r="H118" s="65">
        <v>173</v>
      </c>
      <c r="I118" s="65">
        <v>118</v>
      </c>
      <c r="J118" s="65">
        <v>16</v>
      </c>
      <c r="K118" s="65">
        <v>256</v>
      </c>
      <c r="L118" s="65">
        <v>334</v>
      </c>
      <c r="M118" s="65">
        <v>48</v>
      </c>
      <c r="N118" s="65">
        <v>305</v>
      </c>
      <c r="O118" s="65">
        <v>18</v>
      </c>
      <c r="P118" s="65">
        <v>149</v>
      </c>
      <c r="R118" s="65">
        <v>6152</v>
      </c>
      <c r="S118" s="65">
        <v>3451</v>
      </c>
    </row>
    <row r="119" spans="1:19" s="65" customFormat="1" x14ac:dyDescent="0.3">
      <c r="A119" s="65" t="s">
        <v>141</v>
      </c>
      <c r="C119" s="87">
        <v>0.25</v>
      </c>
      <c r="D119" s="87">
        <v>0.21</v>
      </c>
      <c r="E119" s="87">
        <v>0.31</v>
      </c>
      <c r="F119" s="87">
        <v>0</v>
      </c>
      <c r="G119" s="91">
        <v>0.03</v>
      </c>
      <c r="H119" s="87">
        <v>0.28000000000000003</v>
      </c>
      <c r="I119" s="87">
        <v>0.06</v>
      </c>
      <c r="J119" s="87">
        <v>0.27</v>
      </c>
      <c r="K119" s="87">
        <v>7.0000000000000007E-2</v>
      </c>
      <c r="L119" s="87">
        <v>0.34</v>
      </c>
      <c r="M119" s="87">
        <v>0.16</v>
      </c>
      <c r="N119" s="87">
        <v>0.28000000000000003</v>
      </c>
      <c r="O119" s="87">
        <v>0.06</v>
      </c>
      <c r="P119" s="87">
        <v>0.11</v>
      </c>
    </row>
    <row r="120" spans="1:19" s="65" customFormat="1" x14ac:dyDescent="0.3">
      <c r="A120" s="65" t="s">
        <v>142</v>
      </c>
      <c r="C120" s="87">
        <v>0.44</v>
      </c>
      <c r="D120" s="87">
        <v>0.36</v>
      </c>
      <c r="E120" s="87">
        <v>0.06</v>
      </c>
      <c r="F120" s="87">
        <v>0.66</v>
      </c>
      <c r="G120" s="91">
        <v>0.5</v>
      </c>
      <c r="H120" s="87">
        <v>0.18</v>
      </c>
      <c r="I120" s="87">
        <v>0.28999999999999998</v>
      </c>
      <c r="J120" s="87">
        <v>0</v>
      </c>
      <c r="K120" s="87">
        <v>0.3</v>
      </c>
      <c r="L120" s="87">
        <v>0.32</v>
      </c>
      <c r="M120" s="87">
        <v>0.37</v>
      </c>
      <c r="N120" s="87">
        <v>0.34</v>
      </c>
      <c r="O120" s="87">
        <v>0.23</v>
      </c>
      <c r="P120" s="87">
        <v>0.36</v>
      </c>
    </row>
    <row r="121" spans="1:19" s="65" customFormat="1" x14ac:dyDescent="0.3">
      <c r="A121" s="65" t="s">
        <v>143</v>
      </c>
      <c r="C121" s="87">
        <v>0.3</v>
      </c>
      <c r="D121" s="87">
        <v>0.43</v>
      </c>
      <c r="E121" s="87">
        <v>0.63</v>
      </c>
      <c r="F121" s="87">
        <v>0.34</v>
      </c>
      <c r="G121" s="91">
        <v>0.47</v>
      </c>
      <c r="H121" s="87">
        <v>0.54</v>
      </c>
      <c r="I121" s="87">
        <v>0.65</v>
      </c>
      <c r="J121" s="87">
        <v>0.73</v>
      </c>
      <c r="K121" s="87">
        <v>0.62</v>
      </c>
      <c r="L121" s="87">
        <v>0.34</v>
      </c>
      <c r="M121" s="87">
        <v>0.47</v>
      </c>
      <c r="N121" s="87">
        <v>0.38</v>
      </c>
      <c r="O121" s="87">
        <v>0.71</v>
      </c>
      <c r="P121" s="87">
        <v>0.53</v>
      </c>
    </row>
    <row r="122" spans="1:19" s="65" customFormat="1" ht="31.2" x14ac:dyDescent="0.3">
      <c r="A122" s="33" t="s">
        <v>144</v>
      </c>
      <c r="C122" s="89">
        <f t="shared" ref="C122:P122" si="20">C49/C118</f>
        <v>81.066666666666663</v>
      </c>
      <c r="D122" s="89">
        <f t="shared" si="20"/>
        <v>186.52857142857144</v>
      </c>
      <c r="E122" s="89">
        <f t="shared" si="20"/>
        <v>80.447058823529417</v>
      </c>
      <c r="F122" s="89">
        <f t="shared" si="20"/>
        <v>222.07692307692307</v>
      </c>
      <c r="G122" s="89">
        <f t="shared" si="20"/>
        <v>153.14516129032259</v>
      </c>
      <c r="H122" s="89">
        <f t="shared" si="20"/>
        <v>207.98843930635837</v>
      </c>
      <c r="I122" s="89">
        <f t="shared" si="20"/>
        <v>150.97457627118644</v>
      </c>
      <c r="J122" s="89">
        <f t="shared" si="20"/>
        <v>186.5</v>
      </c>
      <c r="K122" s="89">
        <f t="shared" si="20"/>
        <v>231.84765625</v>
      </c>
      <c r="L122" s="89">
        <f t="shared" si="20"/>
        <v>223.22754491017963</v>
      </c>
      <c r="M122" s="89">
        <f t="shared" si="20"/>
        <v>280.83333333333331</v>
      </c>
      <c r="N122" s="89">
        <f t="shared" si="20"/>
        <v>264.97049180327866</v>
      </c>
      <c r="O122" s="89">
        <f t="shared" si="20"/>
        <v>197.88888888888889</v>
      </c>
      <c r="P122" s="89">
        <f t="shared" si="20"/>
        <v>178.99328859060404</v>
      </c>
      <c r="Q122" s="89"/>
      <c r="R122" s="89">
        <f t="shared" ref="R122:S122" si="21">R49/R118</f>
        <v>204.15084525357608</v>
      </c>
      <c r="S122" s="89">
        <f t="shared" si="21"/>
        <v>253.63430889597217</v>
      </c>
    </row>
    <row r="123" spans="1:19" s="65" customFormat="1" x14ac:dyDescent="0.3"/>
    <row r="124" spans="1:19" s="88" customFormat="1" ht="45.75" customHeight="1" x14ac:dyDescent="0.3">
      <c r="A124" s="2" t="s">
        <v>150</v>
      </c>
      <c r="C124" s="89">
        <v>1378.6</v>
      </c>
      <c r="D124" s="88">
        <v>566</v>
      </c>
      <c r="E124" s="88">
        <v>531</v>
      </c>
      <c r="F124" s="88">
        <v>15</v>
      </c>
      <c r="G124" s="88">
        <v>4481</v>
      </c>
      <c r="H124" s="88">
        <v>4595</v>
      </c>
      <c r="I124" s="88">
        <v>2045</v>
      </c>
      <c r="J124" s="88">
        <v>49</v>
      </c>
      <c r="K124" s="88">
        <v>749</v>
      </c>
      <c r="L124" s="88">
        <v>1926</v>
      </c>
      <c r="M124" s="88">
        <v>154</v>
      </c>
      <c r="N124" s="88">
        <v>1847</v>
      </c>
      <c r="O124" s="88">
        <v>22</v>
      </c>
      <c r="P124" s="88">
        <v>3607</v>
      </c>
      <c r="R124" s="92">
        <v>66314</v>
      </c>
      <c r="S124" s="92">
        <v>17642</v>
      </c>
    </row>
    <row r="125" spans="1:19" s="88" customFormat="1" ht="14.4" x14ac:dyDescent="0.3">
      <c r="A125" s="88" t="s">
        <v>151</v>
      </c>
      <c r="C125" s="89">
        <f>C49/C124</f>
        <v>4.4102712897142027</v>
      </c>
      <c r="D125" s="89">
        <f t="shared" ref="D125:S125" si="22">D49/D124</f>
        <v>46.137809187279153</v>
      </c>
      <c r="E125" s="89">
        <f t="shared" si="22"/>
        <v>12.87758945386064</v>
      </c>
      <c r="F125" s="89">
        <f t="shared" si="22"/>
        <v>192.46666666666667</v>
      </c>
      <c r="G125" s="89">
        <f t="shared" si="22"/>
        <v>4.237893327382281</v>
      </c>
      <c r="H125" s="89">
        <f t="shared" si="22"/>
        <v>7.8306855277475513</v>
      </c>
      <c r="I125" s="89">
        <f t="shared" si="22"/>
        <v>8.711491442542787</v>
      </c>
      <c r="J125" s="89">
        <f t="shared" si="22"/>
        <v>60.897959183673471</v>
      </c>
      <c r="K125" s="89">
        <f t="shared" si="22"/>
        <v>79.242990654205613</v>
      </c>
      <c r="L125" s="89">
        <f t="shared" si="22"/>
        <v>38.711318795430948</v>
      </c>
      <c r="M125" s="89">
        <f t="shared" si="22"/>
        <v>87.532467532467535</v>
      </c>
      <c r="N125" s="89">
        <f t="shared" si="22"/>
        <v>43.755278830536007</v>
      </c>
      <c r="O125" s="89">
        <f t="shared" si="22"/>
        <v>161.90909090909091</v>
      </c>
      <c r="P125" s="89">
        <f t="shared" si="22"/>
        <v>7.3939561962850018</v>
      </c>
      <c r="Q125" s="89"/>
      <c r="R125" s="89">
        <f t="shared" si="22"/>
        <v>18.939228518864795</v>
      </c>
      <c r="S125" s="89">
        <f t="shared" si="22"/>
        <v>49.614102709443372</v>
      </c>
    </row>
  </sheetData>
  <sortState xmlns:xlrd2="http://schemas.microsoft.com/office/spreadsheetml/2017/richdata2" columnSort="1" ref="B7:Q25">
    <sortCondition ref="B7:Q7"/>
  </sortState>
  <mergeCells count="1">
    <mergeCell ref="C6:P6"/>
  </mergeCells>
  <hyperlinks>
    <hyperlink ref="E107" r:id="rId1" xr:uid="{00000000-0004-0000-0200-000000000000}"/>
    <hyperlink ref="P107" r:id="rId2" xr:uid="{00000000-0004-0000-0200-000001000000}"/>
    <hyperlink ref="N107" r:id="rId3" xr:uid="{00000000-0004-0000-0200-000002000000}"/>
    <hyperlink ref="D107" r:id="rId4" xr:uid="{00000000-0004-0000-0200-000003000000}"/>
    <hyperlink ref="J107" r:id="rId5" xr:uid="{00000000-0004-0000-0200-000004000000}"/>
    <hyperlink ref="C100" r:id="rId6" xr:uid="{00000000-0004-0000-0200-000005000000}"/>
    <hyperlink ref="C107" r:id="rId7" xr:uid="{00000000-0004-0000-0200-000006000000}"/>
    <hyperlink ref="H107" r:id="rId8" xr:uid="{00000000-0004-0000-0200-000007000000}"/>
    <hyperlink ref="G107" r:id="rId9" xr:uid="{00000000-0004-0000-0200-000008000000}"/>
    <hyperlink ref="I107" r:id="rId10" xr:uid="{00000000-0004-0000-0200-000009000000}"/>
    <hyperlink ref="P111" r:id="rId11" xr:uid="{00000000-0004-0000-0200-00000A000000}"/>
    <hyperlink ref="F107" r:id="rId12" xr:uid="{00000000-0004-0000-0200-00000B000000}"/>
    <hyperlink ref="L107" r:id="rId13" xr:uid="{00000000-0004-0000-0200-00000C000000}"/>
    <hyperlink ref="X107" r:id="rId14" xr:uid="{00000000-0004-0000-0200-00000D000000}"/>
    <hyperlink ref="B118" r:id="rId15" location="Transportation" xr:uid="{00000000-0004-0000-0200-00000E000000}"/>
  </hyperlinks>
  <pageMargins left="0.7" right="0.7" top="0.75" bottom="0.75" header="0.3" footer="0.3"/>
  <pageSetup orientation="portrait" horizontalDpi="0" verticalDpi="0" r:id="rId1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M30"/>
  <sheetViews>
    <sheetView topLeftCell="A2" workbookViewId="0">
      <selection sqref="A1:XFD1048576"/>
    </sheetView>
  </sheetViews>
  <sheetFormatPr defaultRowHeight="14.4" x14ac:dyDescent="0.3"/>
  <cols>
    <col min="1" max="1" width="21.88671875" bestFit="1" customWidth="1"/>
    <col min="2" max="2" width="9.88671875" customWidth="1"/>
    <col min="3" max="3" width="12.6640625" customWidth="1"/>
    <col min="4" max="5" width="11.44140625" customWidth="1"/>
    <col min="6" max="6" width="9" customWidth="1"/>
    <col min="7" max="7" width="8.5546875" customWidth="1"/>
    <col min="8" max="8" width="11.88671875" customWidth="1"/>
    <col min="9" max="9" width="10.6640625" customWidth="1"/>
    <col min="10" max="10" width="10.5546875" bestFit="1" customWidth="1"/>
    <col min="11" max="11" width="11.44140625" customWidth="1"/>
    <col min="12" max="12" width="7.88671875" customWidth="1"/>
    <col min="13" max="13" width="8.44140625" customWidth="1"/>
  </cols>
  <sheetData>
    <row r="3" spans="1:13" ht="23.4" x14ac:dyDescent="0.45">
      <c r="A3" s="20" t="s">
        <v>38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3" ht="72" x14ac:dyDescent="0.3">
      <c r="A4" s="2" t="s">
        <v>12</v>
      </c>
      <c r="B4" s="5">
        <v>100000</v>
      </c>
      <c r="C4" s="4" t="s">
        <v>22</v>
      </c>
    </row>
    <row r="6" spans="1:13" x14ac:dyDescent="0.3">
      <c r="B6" s="93" t="s">
        <v>17</v>
      </c>
      <c r="C6" s="94"/>
      <c r="D6" s="94"/>
      <c r="E6" s="94"/>
      <c r="F6" s="94"/>
      <c r="G6" s="95"/>
      <c r="H6" s="93" t="s">
        <v>18</v>
      </c>
      <c r="I6" s="94"/>
      <c r="J6" s="94"/>
      <c r="K6" s="94"/>
      <c r="L6" s="94"/>
      <c r="M6" s="95"/>
    </row>
    <row r="7" spans="1:13" s="2" customFormat="1" ht="43.2" x14ac:dyDescent="0.3">
      <c r="A7" s="3" t="s">
        <v>19</v>
      </c>
      <c r="B7" s="3" t="s">
        <v>30</v>
      </c>
      <c r="C7" s="3" t="s">
        <v>56</v>
      </c>
      <c r="D7" s="3" t="s">
        <v>35</v>
      </c>
      <c r="E7" s="3" t="s">
        <v>27</v>
      </c>
      <c r="F7" s="3" t="s">
        <v>73</v>
      </c>
      <c r="G7" s="3" t="s">
        <v>28</v>
      </c>
      <c r="H7" s="3" t="s">
        <v>9</v>
      </c>
      <c r="I7" s="3" t="s">
        <v>56</v>
      </c>
      <c r="J7" s="3" t="s">
        <v>13</v>
      </c>
      <c r="K7" s="3" t="s">
        <v>24</v>
      </c>
      <c r="L7" s="3" t="s">
        <v>37</v>
      </c>
      <c r="M7" s="3" t="s">
        <v>26</v>
      </c>
    </row>
    <row r="8" spans="1:13" x14ac:dyDescent="0.3">
      <c r="A8" s="16" t="s">
        <v>14</v>
      </c>
      <c r="B8" s="12">
        <v>2.4466999999999999</v>
      </c>
      <c r="C8" s="17">
        <v>1.6835</v>
      </c>
      <c r="D8" s="7"/>
      <c r="E8" s="13">
        <v>2.9262999999999999</v>
      </c>
      <c r="F8" s="13">
        <f>E8</f>
        <v>2.9262999999999999</v>
      </c>
      <c r="G8" s="13">
        <v>3.4161000000000001</v>
      </c>
      <c r="H8" s="23">
        <f>B8*B$4/1000</f>
        <v>244.67</v>
      </c>
      <c r="I8" s="23">
        <f>C8*B$4/1000</f>
        <v>168.35</v>
      </c>
      <c r="J8" s="23"/>
      <c r="K8" s="23">
        <f t="shared" ref="K8:M9" si="0">E8*$B$4/1000</f>
        <v>292.63</v>
      </c>
      <c r="L8" s="23">
        <f t="shared" si="0"/>
        <v>292.63</v>
      </c>
      <c r="M8" s="23">
        <f t="shared" si="0"/>
        <v>341.61</v>
      </c>
    </row>
    <row r="9" spans="1:13" x14ac:dyDescent="0.3">
      <c r="A9" s="16" t="s">
        <v>1</v>
      </c>
      <c r="B9" s="12">
        <v>2.7</v>
      </c>
      <c r="C9" s="18">
        <v>0.95399999999999996</v>
      </c>
      <c r="D9" s="8"/>
      <c r="E9" s="14">
        <v>2.5173000000000001</v>
      </c>
      <c r="F9" s="13">
        <f t="shared" ref="F9" si="1">E9</f>
        <v>2.5173000000000001</v>
      </c>
      <c r="G9" s="14">
        <f>2.1986+0.75</f>
        <v>2.9485999999999999</v>
      </c>
      <c r="H9" s="23">
        <f>B9*$B$4/1000</f>
        <v>270</v>
      </c>
      <c r="I9" s="23">
        <f>C9*$B$4/1000</f>
        <v>95.4</v>
      </c>
      <c r="J9" s="23"/>
      <c r="K9" s="23">
        <f t="shared" si="0"/>
        <v>251.73</v>
      </c>
      <c r="L9" s="23">
        <f t="shared" si="0"/>
        <v>251.73</v>
      </c>
      <c r="M9" s="23">
        <f t="shared" si="0"/>
        <v>294.86</v>
      </c>
    </row>
    <row r="10" spans="1:13" x14ac:dyDescent="0.3">
      <c r="A10" s="6" t="s">
        <v>11</v>
      </c>
      <c r="B10" s="11">
        <f t="shared" ref="B10:M10" si="2">SUM(B8:B9)</f>
        <v>5.1467000000000001</v>
      </c>
      <c r="C10" s="11">
        <f t="shared" si="2"/>
        <v>2.6375000000000002</v>
      </c>
      <c r="D10" s="11">
        <f t="shared" si="2"/>
        <v>0</v>
      </c>
      <c r="E10" s="11">
        <f t="shared" si="2"/>
        <v>5.4436</v>
      </c>
      <c r="F10" s="11">
        <f t="shared" si="2"/>
        <v>5.4436</v>
      </c>
      <c r="G10" s="11">
        <f t="shared" si="2"/>
        <v>6.3647</v>
      </c>
      <c r="H10" s="23">
        <f t="shared" si="2"/>
        <v>514.66999999999996</v>
      </c>
      <c r="I10" s="23">
        <f t="shared" si="2"/>
        <v>263.75</v>
      </c>
      <c r="J10" s="23">
        <f t="shared" si="2"/>
        <v>0</v>
      </c>
      <c r="K10" s="23">
        <f t="shared" si="2"/>
        <v>544.36</v>
      </c>
      <c r="L10" s="23">
        <f t="shared" si="2"/>
        <v>544.36</v>
      </c>
      <c r="M10" s="23">
        <f t="shared" si="2"/>
        <v>636.47</v>
      </c>
    </row>
    <row r="11" spans="1:13" x14ac:dyDescent="0.3">
      <c r="A11" s="27"/>
      <c r="B11" s="28"/>
      <c r="C11" s="28"/>
      <c r="D11" s="28"/>
      <c r="E11" s="28"/>
      <c r="F11" s="28"/>
      <c r="G11" s="28"/>
      <c r="H11" s="22"/>
      <c r="I11" s="22"/>
      <c r="J11" s="22"/>
      <c r="K11" s="22"/>
      <c r="L11" s="22"/>
      <c r="M11" s="22"/>
    </row>
    <row r="12" spans="1:13" x14ac:dyDescent="0.3">
      <c r="A12" t="s">
        <v>23</v>
      </c>
      <c r="H12" s="22">
        <f>H10-I10</f>
        <v>250.91999999999996</v>
      </c>
      <c r="I12" s="22"/>
      <c r="J12" s="22">
        <f>J10-I10</f>
        <v>-263.75</v>
      </c>
      <c r="K12" s="22">
        <f>K10-I10</f>
        <v>280.61</v>
      </c>
      <c r="L12" s="22">
        <f>L10-I10</f>
        <v>280.61</v>
      </c>
      <c r="M12" s="22">
        <f>M10-I10</f>
        <v>372.72</v>
      </c>
    </row>
    <row r="15" spans="1:13" x14ac:dyDescent="0.3">
      <c r="B15" s="93" t="s">
        <v>17</v>
      </c>
      <c r="C15" s="94"/>
      <c r="D15" s="94"/>
      <c r="E15" s="94"/>
      <c r="F15" s="94"/>
      <c r="G15" s="95"/>
      <c r="H15" s="93" t="s">
        <v>18</v>
      </c>
      <c r="I15" s="94"/>
      <c r="J15" s="94"/>
      <c r="K15" s="94"/>
      <c r="L15" s="94"/>
      <c r="M15" s="95"/>
    </row>
    <row r="16" spans="1:13" ht="43.2" x14ac:dyDescent="0.3">
      <c r="A16" s="3" t="s">
        <v>19</v>
      </c>
      <c r="B16" s="3" t="s">
        <v>39</v>
      </c>
      <c r="C16" s="3" t="s">
        <v>56</v>
      </c>
      <c r="D16" s="3" t="s">
        <v>42</v>
      </c>
      <c r="E16" s="3" t="s">
        <v>46</v>
      </c>
      <c r="F16" s="3" t="s">
        <v>51</v>
      </c>
      <c r="G16" s="3" t="s">
        <v>53</v>
      </c>
      <c r="H16" s="3" t="s">
        <v>39</v>
      </c>
      <c r="I16" s="3" t="s">
        <v>56</v>
      </c>
      <c r="J16" s="3" t="s">
        <v>42</v>
      </c>
      <c r="K16" s="3" t="s">
        <v>46</v>
      </c>
      <c r="L16" s="3" t="s">
        <v>50</v>
      </c>
      <c r="M16" s="3" t="s">
        <v>53</v>
      </c>
    </row>
    <row r="17" spans="1:13" x14ac:dyDescent="0.3">
      <c r="A17" s="16" t="s">
        <v>14</v>
      </c>
      <c r="B17" s="12">
        <v>3.91</v>
      </c>
      <c r="C17" s="17">
        <v>1.6835</v>
      </c>
      <c r="D17" s="7"/>
      <c r="E17" s="13">
        <v>1.7378</v>
      </c>
      <c r="F17" s="13">
        <v>4.524</v>
      </c>
      <c r="G17" s="13">
        <v>5.9856999999999996</v>
      </c>
      <c r="H17" s="23">
        <f>B17*B$4/1000</f>
        <v>391</v>
      </c>
      <c r="I17" s="23">
        <f>C17*$B$4/1000</f>
        <v>168.35</v>
      </c>
      <c r="J17" s="23">
        <f>D17*$B$4/1000</f>
        <v>0</v>
      </c>
      <c r="K17" s="23">
        <f>E17*$B$4/1000</f>
        <v>173.78</v>
      </c>
      <c r="L17" s="23">
        <f>F17*$B$4/1000</f>
        <v>452.4</v>
      </c>
      <c r="M17" s="23">
        <f>G17*$B$4/1000</f>
        <v>598.57000000000005</v>
      </c>
    </row>
    <row r="18" spans="1:13" x14ac:dyDescent="0.3">
      <c r="A18" s="16" t="s">
        <v>47</v>
      </c>
      <c r="B18" s="12">
        <v>3.5</v>
      </c>
      <c r="C18" s="18">
        <v>0.95399999999999996</v>
      </c>
      <c r="D18" s="14">
        <v>5.53</v>
      </c>
      <c r="E18" s="14">
        <f>2.259+1.6895</f>
        <v>3.9485000000000001</v>
      </c>
      <c r="F18" s="13">
        <v>3.7574999999999998</v>
      </c>
      <c r="G18" s="14">
        <v>2.5</v>
      </c>
      <c r="H18" s="23">
        <f t="shared" ref="H18" si="3">B18*B$4/1000</f>
        <v>350</v>
      </c>
      <c r="I18" s="23">
        <f t="shared" ref="I18:M18" si="4">C18*$B$4/1000</f>
        <v>95.4</v>
      </c>
      <c r="J18" s="23">
        <f t="shared" si="4"/>
        <v>553</v>
      </c>
      <c r="K18" s="23">
        <f t="shared" si="4"/>
        <v>394.85</v>
      </c>
      <c r="L18" s="23">
        <f t="shared" si="4"/>
        <v>375.75</v>
      </c>
      <c r="M18" s="23">
        <f t="shared" si="4"/>
        <v>250</v>
      </c>
    </row>
    <row r="19" spans="1:13" x14ac:dyDescent="0.3">
      <c r="A19" s="6" t="s">
        <v>11</v>
      </c>
      <c r="B19" s="11">
        <f t="shared" ref="B19:M19" si="5">SUM(B17:B18)</f>
        <v>7.41</v>
      </c>
      <c r="C19" s="11">
        <f t="shared" si="5"/>
        <v>2.6375000000000002</v>
      </c>
      <c r="D19" s="11">
        <f t="shared" si="5"/>
        <v>5.53</v>
      </c>
      <c r="E19" s="11">
        <f t="shared" si="5"/>
        <v>5.6863000000000001</v>
      </c>
      <c r="F19" s="11">
        <f t="shared" si="5"/>
        <v>8.2814999999999994</v>
      </c>
      <c r="G19" s="11">
        <f t="shared" si="5"/>
        <v>8.4856999999999996</v>
      </c>
      <c r="H19" s="23">
        <f t="shared" si="5"/>
        <v>741</v>
      </c>
      <c r="I19" s="23">
        <f t="shared" si="5"/>
        <v>263.75</v>
      </c>
      <c r="J19" s="23">
        <f t="shared" si="5"/>
        <v>553</v>
      </c>
      <c r="K19" s="23">
        <f t="shared" si="5"/>
        <v>568.63</v>
      </c>
      <c r="L19" s="23">
        <f t="shared" si="5"/>
        <v>828.15</v>
      </c>
      <c r="M19" s="23">
        <f t="shared" si="5"/>
        <v>848.57</v>
      </c>
    </row>
    <row r="20" spans="1:13" x14ac:dyDescent="0.3">
      <c r="A20" s="27"/>
      <c r="B20" s="28"/>
      <c r="C20" s="28"/>
      <c r="D20" s="28"/>
      <c r="E20" s="28"/>
      <c r="F20" s="28"/>
      <c r="G20" s="28"/>
      <c r="H20" s="22"/>
      <c r="I20" s="22"/>
      <c r="J20" s="22"/>
      <c r="K20" s="22"/>
      <c r="L20" s="22"/>
      <c r="M20" s="22"/>
    </row>
    <row r="21" spans="1:13" x14ac:dyDescent="0.3">
      <c r="A21" t="s">
        <v>23</v>
      </c>
      <c r="H21" s="22">
        <f>H19-I19</f>
        <v>477.25</v>
      </c>
      <c r="I21" s="22"/>
      <c r="J21" s="22">
        <f>J19-I19</f>
        <v>289.25</v>
      </c>
      <c r="K21" s="22">
        <f>K19-I19</f>
        <v>304.88</v>
      </c>
      <c r="L21" s="22">
        <f>L19-I19</f>
        <v>564.4</v>
      </c>
      <c r="M21" s="22">
        <f>M19-I19</f>
        <v>584.82000000000005</v>
      </c>
    </row>
    <row r="23" spans="1:13" x14ac:dyDescent="0.3">
      <c r="B23" s="93" t="s">
        <v>17</v>
      </c>
      <c r="C23" s="94"/>
      <c r="D23" s="94"/>
      <c r="E23" s="94"/>
      <c r="F23" s="94"/>
      <c r="G23" s="95"/>
      <c r="H23" s="93" t="s">
        <v>18</v>
      </c>
      <c r="I23" s="94"/>
      <c r="J23" s="94"/>
      <c r="K23" s="94"/>
      <c r="L23" s="94"/>
      <c r="M23" s="95"/>
    </row>
    <row r="24" spans="1:13" ht="28.8" x14ac:dyDescent="0.3">
      <c r="A24" s="3" t="s">
        <v>19</v>
      </c>
      <c r="B24" s="3" t="s">
        <v>57</v>
      </c>
      <c r="C24" s="3" t="s">
        <v>34</v>
      </c>
      <c r="D24" s="3" t="s">
        <v>62</v>
      </c>
      <c r="E24" s="3" t="s">
        <v>63</v>
      </c>
      <c r="F24" s="3"/>
      <c r="G24" s="3"/>
      <c r="H24" s="3" t="s">
        <v>57</v>
      </c>
      <c r="I24" s="3" t="s">
        <v>10</v>
      </c>
      <c r="J24" s="3" t="s">
        <v>62</v>
      </c>
      <c r="K24" s="3" t="s">
        <v>63</v>
      </c>
      <c r="L24" s="3"/>
      <c r="M24" s="3"/>
    </row>
    <row r="25" spans="1:13" x14ac:dyDescent="0.3">
      <c r="A25" s="16" t="s">
        <v>14</v>
      </c>
      <c r="B25" s="12"/>
      <c r="C25" s="17">
        <v>1.6835</v>
      </c>
      <c r="D25" s="7"/>
      <c r="E25" s="13"/>
      <c r="F25" s="13"/>
      <c r="G25" s="7"/>
      <c r="H25" s="23">
        <f>B25*B$4/1000</f>
        <v>0</v>
      </c>
      <c r="I25" s="23">
        <f>C25*$B$4/1000</f>
        <v>168.35</v>
      </c>
      <c r="J25" s="23">
        <f>D25*$B$4/1000</f>
        <v>0</v>
      </c>
      <c r="K25" s="23">
        <f>E25*$B$4/1000</f>
        <v>0</v>
      </c>
      <c r="L25" s="23"/>
      <c r="M25" s="23"/>
    </row>
    <row r="26" spans="1:13" x14ac:dyDescent="0.3">
      <c r="A26" s="16" t="s">
        <v>47</v>
      </c>
      <c r="B26" s="12"/>
      <c r="C26" s="18">
        <v>0.95399999999999996</v>
      </c>
      <c r="D26" s="14"/>
      <c r="E26" s="14"/>
      <c r="F26" s="13"/>
      <c r="G26" s="8"/>
      <c r="H26" s="23">
        <f t="shared" ref="H26" si="6">B26*B$4/1000</f>
        <v>0</v>
      </c>
      <c r="I26" s="23">
        <f t="shared" ref="I26:K26" si="7">C26*$B$4/1000</f>
        <v>95.4</v>
      </c>
      <c r="J26" s="23">
        <f t="shared" si="7"/>
        <v>0</v>
      </c>
      <c r="K26" s="23">
        <f t="shared" si="7"/>
        <v>0</v>
      </c>
      <c r="L26" s="23"/>
      <c r="M26" s="23"/>
    </row>
    <row r="27" spans="1:13" x14ac:dyDescent="0.3">
      <c r="A27" s="6"/>
      <c r="B27" s="1"/>
      <c r="C27" s="9"/>
      <c r="D27" s="9"/>
      <c r="E27" s="24"/>
      <c r="F27" s="24"/>
      <c r="G27" s="9"/>
      <c r="H27" s="23"/>
      <c r="I27" s="23"/>
      <c r="J27" s="23"/>
      <c r="K27" s="23"/>
      <c r="L27" s="23"/>
      <c r="M27" s="23"/>
    </row>
    <row r="28" spans="1:13" x14ac:dyDescent="0.3">
      <c r="A28" s="6" t="s">
        <v>11</v>
      </c>
      <c r="B28" s="11">
        <f t="shared" ref="B28:K28" si="8">SUM(B25:B26)</f>
        <v>0</v>
      </c>
      <c r="C28" s="11">
        <f t="shared" si="8"/>
        <v>2.6375000000000002</v>
      </c>
      <c r="D28" s="11">
        <f t="shared" si="8"/>
        <v>0</v>
      </c>
      <c r="E28" s="11">
        <f t="shared" si="8"/>
        <v>0</v>
      </c>
      <c r="F28" s="11">
        <f t="shared" si="8"/>
        <v>0</v>
      </c>
      <c r="G28" s="11">
        <f t="shared" si="8"/>
        <v>0</v>
      </c>
      <c r="H28" s="23">
        <f t="shared" si="8"/>
        <v>0</v>
      </c>
      <c r="I28" s="23">
        <f t="shared" si="8"/>
        <v>263.75</v>
      </c>
      <c r="J28" s="23">
        <f t="shared" si="8"/>
        <v>0</v>
      </c>
      <c r="K28" s="23">
        <f t="shared" si="8"/>
        <v>0</v>
      </c>
      <c r="L28" s="23"/>
      <c r="M28" s="23"/>
    </row>
    <row r="29" spans="1:13" x14ac:dyDescent="0.3">
      <c r="A29" s="27"/>
      <c r="B29" s="28"/>
      <c r="C29" s="28"/>
      <c r="D29" s="28"/>
      <c r="E29" s="28"/>
      <c r="F29" s="28"/>
      <c r="G29" s="28"/>
      <c r="H29" s="22"/>
      <c r="I29" s="22"/>
      <c r="J29" s="22"/>
      <c r="K29" s="22"/>
      <c r="L29" s="22"/>
      <c r="M29" s="22"/>
    </row>
    <row r="30" spans="1:13" x14ac:dyDescent="0.3">
      <c r="A30" t="s">
        <v>23</v>
      </c>
      <c r="H30" s="22">
        <f>H28-I28</f>
        <v>-263.75</v>
      </c>
      <c r="I30" s="22"/>
      <c r="J30" s="22">
        <f>J28-I28</f>
        <v>-263.75</v>
      </c>
      <c r="K30" s="22">
        <f>K28-I28</f>
        <v>-263.75</v>
      </c>
      <c r="L30" s="22"/>
      <c r="M30" s="22"/>
    </row>
  </sheetData>
  <mergeCells count="6">
    <mergeCell ref="B6:G6"/>
    <mergeCell ref="H6:M6"/>
    <mergeCell ref="B15:G15"/>
    <mergeCell ref="H15:M15"/>
    <mergeCell ref="B23:G23"/>
    <mergeCell ref="H23:M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Detail</vt:lpstr>
      <vt:lpstr>Fire - Police</vt:lpstr>
      <vt:lpstr>New Detail</vt:lpstr>
      <vt:lpstr>Police &amp; Fire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Robert Yager</cp:lastModifiedBy>
  <cp:lastPrinted>2019-03-30T03:52:33Z</cp:lastPrinted>
  <dcterms:created xsi:type="dcterms:W3CDTF">2019-03-19T23:27:03Z</dcterms:created>
  <dcterms:modified xsi:type="dcterms:W3CDTF">2026-03-22T22:57:57Z</dcterms:modified>
</cp:coreProperties>
</file>